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40521_申請書類差替/20240521助成金申請書（ターム変更)/"/>
    </mc:Choice>
  </mc:AlternateContent>
  <xr:revisionPtr revIDLastSave="0" documentId="13_ncr:1_{E88E8648-9389-7540-8CC6-1E5DA43BCA78}" xr6:coauthVersionLast="47" xr6:coauthVersionMax="47" xr10:uidLastSave="{00000000-0000-0000-0000-000000000000}"/>
  <bookViews>
    <workbookView xWindow="0" yWindow="760" windowWidth="29040" windowHeight="16000" tabRatio="748" xr2:uid="{00000000-000D-0000-FFFF-FFFF00000000}"/>
  </bookViews>
  <sheets>
    <sheet name="様式第10号" sheetId="73" r:id="rId1"/>
    <sheet name="研修記録簿" sheetId="74" r:id="rId2"/>
    <sheet name="（参考）研修記録簿　各月就業時間・対象期間の記入例 (4月)" sheetId="85"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(4月)'!$A$1:$W$40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73" l="1"/>
  <c r="X9" i="73" s="1"/>
  <c r="BB31" i="85"/>
  <c r="AZ31" i="85"/>
  <c r="AW31" i="85"/>
  <c r="AG31" i="85"/>
  <c r="BB29" i="85"/>
  <c r="AZ29" i="85"/>
  <c r="AW29" i="85"/>
  <c r="AG29" i="85"/>
  <c r="BB27" i="85"/>
  <c r="AZ27" i="85"/>
  <c r="AW27" i="85"/>
  <c r="AG27" i="85"/>
  <c r="BB25" i="85"/>
  <c r="AZ25" i="85"/>
  <c r="AW25" i="85"/>
  <c r="AT25" i="85"/>
  <c r="AG25" i="85"/>
  <c r="AC10" i="85"/>
  <c r="AR31" i="85" s="1"/>
  <c r="AA10" i="85"/>
  <c r="AO31" i="85" s="1"/>
  <c r="Z10" i="85"/>
  <c r="Z16" i="85" s="1"/>
  <c r="J10" i="85"/>
  <c r="Q16" i="85" s="1"/>
  <c r="D10" i="85"/>
  <c r="O16" i="85" s="1"/>
  <c r="C10" i="85"/>
  <c r="C16" i="85" s="1"/>
  <c r="AC9" i="85"/>
  <c r="AR29" i="85" s="1"/>
  <c r="AA9" i="85"/>
  <c r="AO29" i="85" s="1"/>
  <c r="Z9" i="85"/>
  <c r="Z15" i="85" s="1"/>
  <c r="J9" i="85"/>
  <c r="Q15" i="85" s="1"/>
  <c r="D9" i="85"/>
  <c r="O15" i="85" s="1"/>
  <c r="C9" i="85"/>
  <c r="C15" i="85" s="1"/>
  <c r="AC8" i="85"/>
  <c r="AR27" i="85" s="1"/>
  <c r="AA8" i="85"/>
  <c r="AO27" i="85" s="1"/>
  <c r="Z8" i="85"/>
  <c r="Z14" i="85" s="1"/>
  <c r="J8" i="85"/>
  <c r="Q14" i="85" s="1"/>
  <c r="D8" i="85"/>
  <c r="O14" i="85" s="1"/>
  <c r="C8" i="85"/>
  <c r="C14" i="85" s="1"/>
  <c r="AC7" i="85"/>
  <c r="AR25" i="85" s="1"/>
  <c r="AA7" i="85"/>
  <c r="AO25" i="85" s="1"/>
  <c r="Z7" i="85"/>
  <c r="Z13" i="85" s="1"/>
  <c r="J7" i="85"/>
  <c r="Q13" i="85" s="1"/>
  <c r="D7" i="85"/>
  <c r="O13" i="85" s="1"/>
  <c r="C7" i="85"/>
  <c r="C13" i="85" s="1"/>
  <c r="AT27" i="85" l="1"/>
  <c r="AT29" i="85"/>
  <c r="AT31" i="85"/>
  <c r="AM25" i="85"/>
  <c r="AM27" i="85"/>
  <c r="AM29" i="85"/>
  <c r="AM31" i="85"/>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7" i="73" s="1"/>
  <c r="Y12" i="73"/>
  <c r="Y11" i="73"/>
  <c r="Y10" i="73"/>
  <c r="Y9" i="73"/>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1" i="74" s="1"/>
  <c r="X11" i="74"/>
  <c r="AU11" i="74" s="1"/>
  <c r="AW11" i="74" s="1"/>
  <c r="I62"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Z17" i="73" l="1"/>
  <c r="AA17" i="73" s="1"/>
  <c r="X17" i="73" s="1"/>
  <c r="BB12" i="74"/>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1" i="74"/>
  <c r="S62" i="74"/>
  <c r="BB15" i="74"/>
  <c r="R15" i="74" s="1"/>
  <c r="BA15" i="74"/>
  <c r="P15" i="74" s="1"/>
  <c r="BB16" i="74"/>
  <c r="AZ16" i="74"/>
  <c r="AY16" i="74"/>
  <c r="K16" i="74" s="1"/>
  <c r="BA16" i="74"/>
  <c r="P14" i="74"/>
  <c r="M15" i="74"/>
  <c r="R16" i="74" l="1"/>
  <c r="P16" i="74"/>
  <c r="M16" i="74"/>
</calcChain>
</file>

<file path=xl/sharedStrings.xml><?xml version="1.0" encoding="utf-8"?>
<sst xmlns="http://schemas.openxmlformats.org/spreadsheetml/2006/main" count="434" uniqueCount="149">
  <si>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</si>
  <si>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</si>
  <si>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</si>
  <si>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</si>
  <si>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</si>
  <si>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</si>
  <si>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</si>
  <si>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</si>
  <si>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</si>
  <si>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</si>
  <si>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</si>
  <si>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</si>
  <si>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</si>
  <si>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</si>
  <si>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</si>
  <si>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</si>
  <si>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</si>
  <si>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</si>
  <si>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</si>
  <si>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</si>
  <si>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</si>
  <si>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</si>
  <si>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</si>
  <si>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</si>
  <si>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</si>
  <si>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</si>
  <si>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</si>
  <si>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</si>
  <si>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</si>
  <si>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</si>
  <si>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</si>
  <si>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</si>
  <si>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</si>
  <si>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</si>
  <si>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</si>
  <si>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</si>
  <si>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</si>
  <si>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</si>
  <si>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</si>
  <si>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</si>
  <si>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</si>
  <si>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</si>
  <si>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</si>
  <si>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</si>
  <si>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</si>
  <si>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</si>
  <si>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</si>
  <si>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</si>
  <si>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</si>
  <si>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</si>
  <si>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</si>
  <si>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</si>
  <si>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</si>
  <si>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</si>
  <si>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</si>
  <si>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</si>
  <si>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</si>
  <si>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</si>
  <si>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</si>
  <si>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</si>
  <si>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</si>
  <si>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</si>
  <si>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</si>
  <si>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</si>
  <si>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</si>
  <si>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</si>
  <si>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</si>
  <si>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</si>
  <si>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</si>
  <si>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</si>
  <si>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</si>
  <si>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</si>
  <si>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</si>
  <si>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</si>
  <si>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</si>
  <si>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</si>
  <si>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</si>
  <si>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</si>
  <si>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</si>
  <si>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</si>
  <si>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</si>
  <si>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</si>
  <si>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</si>
  <si>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</si>
  <si>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</si>
  <si>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</si>
  <si>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</si>
  <si>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</si>
  <si>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</si>
  <si>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</si>
  <si>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</si>
  <si>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</si>
  <si>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</si>
  <si>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</si>
  <si>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</si>
  <si>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</si>
  <si>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</si>
  <si>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</si>
  <si>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</si>
  <si>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</si>
  <si>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</si>
  <si>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</si>
  <si>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</si>
  <si>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</si>
  <si>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</si>
  <si>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</si>
  <si>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</si>
  <si>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</si>
  <si>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</si>
  <si>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</si>
  <si>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</si>
  <si>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</si>
  <si>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</si>
  <si>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</si>
  <si>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</si>
  <si>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</si>
  <si>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</si>
  <si>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</si>
  <si>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</si>
  <si>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</si>
  <si>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</si>
  <si>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</si>
  <si>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</si>
  <si>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</si>
  <si>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</si>
  <si>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</si>
  <si>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</si>
  <si>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</si>
  <si>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</si>
  <si>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</si>
  <si>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</si>
  <si>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</si>
  <si>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</si>
  <si>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</si>
  <si>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</si>
  <si>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</si>
  <si>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</si>
  <si>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</si>
  <si>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</si>
  <si>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</si>
  <si>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</si>
  <si>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</si>
  <si>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</si>
  <si>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</si>
  <si>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</si>
  <si>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（参考）研修記録簿　各月就業時間・対象期間の記載例（4月給与支払い分）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8" eb="30">
      <t>キュウヨ</t>
    </rPh>
    <rPh sb="30" eb="32">
      <t>シハラ</t>
    </rPh>
    <rPh sb="33" eb="34">
      <t>ブン</t>
    </rPh>
    <phoneticPr fontId="57"/>
  </si>
  <si>
    <t>5-3</t>
    <phoneticPr fontId="2"/>
  </si>
  <si>
    <t>〈令和５年度第３回〉</t>
  </si>
  <si>
    <t>※2024.5.20更新版</t>
    <rPh sb="10" eb="13">
      <t>コウシンバン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</si>
</sst>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1">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0" fillId="0" borderId="1" xfId="0" applyBorder="1"/>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178" fontId="29" fillId="0" borderId="84" xfId="0" applyNumberFormat="1" applyFont="1" applyBorder="1" applyAlignment="1">
      <alignment horizontal="center" vertical="center"/>
    </xf>
    <xf numFmtId="183" fontId="29" fillId="0" borderId="84" xfId="0" applyNumberFormat="1" applyFont="1" applyBorder="1" applyAlignment="1">
      <alignment horizontal="left" vertical="center" shrinkToFit="1"/>
    </xf>
    <xf numFmtId="183" fontId="29" fillId="0" borderId="85" xfId="0" applyNumberFormat="1" applyFont="1" applyBorder="1" applyAlignment="1">
      <alignment horizontal="left" vertical="center" shrinkToFit="1"/>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8"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9"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7"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6" xfId="5" applyNumberFormat="1" applyFont="1" applyFill="1" applyBorder="1" applyProtection="1">
      <alignment vertical="center"/>
      <protection locked="0"/>
    </xf>
    <xf numFmtId="0" fontId="76" fillId="0" borderId="0" xfId="0" applyFont="1"/>
    <xf numFmtId="0" fontId="75" fillId="0" borderId="98" xfId="0" applyFont="1" applyBorder="1"/>
    <xf numFmtId="0" fontId="75" fillId="0" borderId="91" xfId="0" applyFont="1" applyBorder="1"/>
    <xf numFmtId="180" fontId="75" fillId="0" borderId="91" xfId="0" applyNumberFormat="1" applyFont="1" applyBorder="1"/>
    <xf numFmtId="0" fontId="75" fillId="0" borderId="99" xfId="0" applyFont="1" applyBorder="1"/>
    <xf numFmtId="0" fontId="75" fillId="0" borderId="100" xfId="0" applyFont="1" applyBorder="1"/>
    <xf numFmtId="0" fontId="75" fillId="0" borderId="101"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2" xfId="0" applyFont="1" applyBorder="1"/>
    <xf numFmtId="0" fontId="75" fillId="0" borderId="103" xfId="0" applyFont="1" applyBorder="1"/>
    <xf numFmtId="180" fontId="75" fillId="0" borderId="103" xfId="0" applyNumberFormat="1" applyFont="1" applyBorder="1"/>
    <xf numFmtId="0" fontId="75" fillId="0" borderId="104" xfId="0" applyFont="1" applyBorder="1"/>
    <xf numFmtId="182" fontId="29" fillId="0" borderId="105" xfId="0" applyNumberFormat="1" applyFont="1" applyBorder="1" applyAlignment="1">
      <alignment horizontal="left" vertical="center" shrinkToFit="1"/>
    </xf>
    <xf numFmtId="0" fontId="0" fillId="2" borderId="0" xfId="0" applyFill="1" applyAlignment="1">
      <alignment horizontal="right"/>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51" xfId="0" applyFont="1" applyBorder="1" applyAlignment="1">
      <alignment horizontal="center" vertical="center"/>
    </xf>
    <xf numFmtId="0" fontId="44" fillId="0" borderId="38"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4" fillId="0" borderId="1" xfId="0" applyFont="1" applyBorder="1" applyAlignment="1">
      <alignment horizontal="center" vertical="center"/>
    </xf>
    <xf numFmtId="0" fontId="20" fillId="0" borderId="50" xfId="0" applyFont="1" applyBorder="1" applyAlignment="1">
      <alignment horizontal="center" vertical="center"/>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188" fontId="11" fillId="0" borderId="0" xfId="0" applyNumberFormat="1" applyFont="1" applyAlignment="1">
      <alignment horizontal="center" vertical="center"/>
    </xf>
    <xf numFmtId="0" fontId="5" fillId="0" borderId="8" xfId="0" applyFont="1" applyBorder="1" applyAlignment="1">
      <alignment horizontal="center"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4" fillId="0" borderId="0" xfId="0" applyFont="1" applyAlignment="1">
      <alignment horizontal="left" vertical="center" shrinkToFit="1"/>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shrinkToFit="1"/>
      <protection locked="0"/>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4" fillId="0" borderId="0" xfId="0" applyFont="1" applyAlignment="1">
      <alignment horizontal="left" vertical="center"/>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0" fontId="76" fillId="0" borderId="8" xfId="0" applyFont="1" applyBorder="1" applyAlignment="1">
      <alignment horizontal="center" vertical="center"/>
    </xf>
    <xf numFmtId="0" fontId="72" fillId="0" borderId="0" xfId="5" applyFont="1" applyAlignment="1">
      <alignment horizontal="center" vertical="center"/>
    </xf>
    <xf numFmtId="0" fontId="71"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0" xfId="5" applyFont="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0" xfId="5" applyFont="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69" fillId="0" borderId="96" xfId="5" applyFont="1" applyBorder="1" applyAlignment="1">
      <alignment horizontal="center" vertical="center" wrapText="1"/>
    </xf>
    <xf numFmtId="0" fontId="69" fillId="0" borderId="97"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476252</xdr:colOff>
      <xdr:row>13</xdr:row>
      <xdr:rowOff>114459</xdr:rowOff>
    </xdr:from>
    <xdr:to>
      <xdr:col>21</xdr:col>
      <xdr:colOff>789216</xdr:colOff>
      <xdr:row>16</xdr:row>
      <xdr:rowOff>285751</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8055431" y="4482352"/>
          <a:ext cx="3578678" cy="1314292"/>
        </a:xfrm>
        <a:prstGeom prst="borderCallout2">
          <a:avLst>
            <a:gd name="adj1" fmla="val 49911"/>
            <a:gd name="adj2" fmla="val -236"/>
            <a:gd name="adj3" fmla="val 79246"/>
            <a:gd name="adj4" fmla="val -10866"/>
            <a:gd name="adj5" fmla="val 90057"/>
            <a:gd name="adj6" fmla="val -7987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18</xdr:row>
      <xdr:rowOff>0</xdr:rowOff>
    </xdr:from>
    <xdr:to>
      <xdr:col>35</xdr:col>
      <xdr:colOff>693657</xdr:colOff>
      <xdr:row>22</xdr:row>
      <xdr:rowOff>110404</xdr:rowOff>
    </xdr:to>
    <xdr:sp macro="" textlink="">
      <xdr:nvSpPr>
        <xdr:cNvPr id="6" name="テキスト ボックス 5">
          <a:extLst>
            <a:ext uri="{FF2B5EF4-FFF2-40B4-BE49-F238E27FC236}">
              <a16:creationId xmlns:a16="http://schemas.microsoft.com/office/drawing/2014/main" id="{6526C473-7833-4E05-A5D5-08FF2A83A7DB}"/>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27214</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225893" y="12192000"/>
          <a:ext cx="6041571" cy="952501"/>
        </a:xfrm>
        <a:prstGeom prst="borderCallout2">
          <a:avLst>
            <a:gd name="adj1" fmla="val 49471"/>
            <a:gd name="adj2" fmla="val -135"/>
            <a:gd name="adj3" fmla="val 48792"/>
            <a:gd name="adj4" fmla="val -2005"/>
            <a:gd name="adj5" fmla="val 49389"/>
            <a:gd name="adj6" fmla="val -7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222043</xdr:colOff>
      <xdr:row>20</xdr:row>
      <xdr:rowOff>188245</xdr:rowOff>
    </xdr:from>
    <xdr:to>
      <xdr:col>45</xdr:col>
      <xdr:colOff>1608</xdr:colOff>
      <xdr:row>24</xdr:row>
      <xdr:rowOff>98960</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53329" y="7127888"/>
          <a:ext cx="6583136" cy="1325858"/>
        </a:xfrm>
        <a:prstGeom prst="borderCallout2">
          <a:avLst>
            <a:gd name="adj1" fmla="val 49329"/>
            <a:gd name="adj2" fmla="val 3"/>
            <a:gd name="adj3" fmla="val 2769"/>
            <a:gd name="adj4" fmla="val -14959"/>
            <a:gd name="adj5" fmla="val -75232"/>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96488</xdr:rowOff>
    </xdr:from>
    <xdr:to>
      <xdr:col>44</xdr:col>
      <xdr:colOff>654380</xdr:colOff>
      <xdr:row>15</xdr:row>
      <xdr:rowOff>346364</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287488"/>
          <a:ext cx="6558644" cy="1175162"/>
        </a:xfrm>
        <a:prstGeom prst="borderCallout2">
          <a:avLst>
            <a:gd name="adj1" fmla="val 18185"/>
            <a:gd name="adj2" fmla="val 421"/>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226578</xdr:colOff>
      <xdr:row>15</xdr:row>
      <xdr:rowOff>383474</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50442" y="5509656"/>
          <a:ext cx="5581196" cy="462642"/>
        </a:xfrm>
        <a:prstGeom prst="borderCallout2">
          <a:avLst>
            <a:gd name="adj1" fmla="val 24536"/>
            <a:gd name="adj2" fmla="val -148"/>
            <a:gd name="adj3" fmla="val 9165"/>
            <a:gd name="adj4" fmla="val -11005"/>
            <a:gd name="adj5" fmla="val -8587"/>
            <a:gd name="adj6" fmla="val -31288"/>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222042</xdr:colOff>
      <xdr:row>17</xdr:row>
      <xdr:rowOff>192975</xdr:rowOff>
    </xdr:from>
    <xdr:to>
      <xdr:col>44</xdr:col>
      <xdr:colOff>677883</xdr:colOff>
      <xdr:row>20</xdr:row>
      <xdr:rowOff>122464</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45906" y="6029202"/>
          <a:ext cx="6621113" cy="1037853"/>
        </a:xfrm>
        <a:prstGeom prst="borderCallout2">
          <a:avLst>
            <a:gd name="adj1" fmla="val 52725"/>
            <a:gd name="adj2" fmla="val -311"/>
            <a:gd name="adj3" fmla="val 27664"/>
            <a:gd name="adj4" fmla="val -8719"/>
            <a:gd name="adj5" fmla="val 10386"/>
            <a:gd name="adj6" fmla="val -30467"/>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322035</xdr:colOff>
      <xdr:row>26</xdr:row>
      <xdr:rowOff>467179</xdr:rowOff>
    </xdr:from>
    <xdr:to>
      <xdr:col>44</xdr:col>
      <xdr:colOff>326572</xdr:colOff>
      <xdr:row>28</xdr:row>
      <xdr:rowOff>666751</xdr:rowOff>
    </xdr:to>
    <xdr:sp macro="" textlink="">
      <xdr:nvSpPr>
        <xdr:cNvPr id="12" name="線吹き出し 2 (枠付き) 5">
          <a:extLst>
            <a:ext uri="{FF2B5EF4-FFF2-40B4-BE49-F238E27FC236}">
              <a16:creationId xmlns:a16="http://schemas.microsoft.com/office/drawing/2014/main" id="{44178AAF-548D-4AFF-8481-0FCC8CB82CEC}"/>
            </a:ext>
          </a:extLst>
        </xdr:cNvPr>
        <xdr:cNvSpPr/>
      </xdr:nvSpPr>
      <xdr:spPr>
        <a:xfrm>
          <a:off x="11153321" y="9842500"/>
          <a:ext cx="6127751" cy="1247322"/>
        </a:xfrm>
        <a:prstGeom prst="borderCallout2">
          <a:avLst>
            <a:gd name="adj1" fmla="val 35807"/>
            <a:gd name="adj2" fmla="val 50"/>
            <a:gd name="adj3" fmla="val 36295"/>
            <a:gd name="adj4" fmla="val -3978"/>
            <a:gd name="adj5" fmla="val 36938"/>
            <a:gd name="adj6" fmla="val -626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44</xdr:col>
      <xdr:colOff>639536</xdr:colOff>
      <xdr:row>13</xdr:row>
      <xdr:rowOff>40820</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38792" cy="4204607"/>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59</xdr:row>
      <xdr:rowOff>206375</xdr:rowOff>
    </xdr:to>
    <xdr:grpSp>
      <xdr:nvGrpSpPr>
        <xdr:cNvPr id="2" name="グループ化 1">
          <a:extLst>
            <a:ext uri="{FF2B5EF4-FFF2-40B4-BE49-F238E27FC236}">
              <a16:creationId xmlns:a16="http://schemas.microsoft.com/office/drawing/2014/main" id="{681F26E4-0289-37CA-E674-D047B5815DF7}"/>
            </a:ext>
          </a:extLst>
        </xdr:cNvPr>
        <xdr:cNvGrpSpPr/>
      </xdr:nvGrpSpPr>
      <xdr:grpSpPr>
        <a:xfrm>
          <a:off x="82259" y="15998701"/>
          <a:ext cx="10179796" cy="2259817"/>
          <a:chOff x="82259" y="16198272"/>
          <a:chExt cx="10172992" cy="2280228"/>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46053"/>
            <a:ext cx="10172992" cy="153244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p>
          <a:p>
            <a:pPr algn="l"/>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：研修指導者の出勤簿は、法人の場合、代表者または役員は添付不要。個人の場合、代表者または代表者の親族は添付不要。</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50" y="16198272"/>
            <a:ext cx="5054851" cy="70906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60</xdr:row>
      <xdr:rowOff>27214</xdr:rowOff>
    </xdr:from>
    <xdr:to>
      <xdr:col>33</xdr:col>
      <xdr:colOff>317500</xdr:colOff>
      <xdr:row>62</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59</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231320</xdr:colOff>
      <xdr:row>24</xdr:row>
      <xdr:rowOff>163286</xdr:rowOff>
    </xdr:from>
    <xdr:to>
      <xdr:col>44</xdr:col>
      <xdr:colOff>666749</xdr:colOff>
      <xdr:row>26</xdr:row>
      <xdr:rowOff>356054</xdr:rowOff>
    </xdr:to>
    <xdr:sp macro="" textlink="">
      <xdr:nvSpPr>
        <xdr:cNvPr id="4" name="線吹き出し 2 (枠付き) 5">
          <a:extLst>
            <a:ext uri="{FF2B5EF4-FFF2-40B4-BE49-F238E27FC236}">
              <a16:creationId xmlns:a16="http://schemas.microsoft.com/office/drawing/2014/main" id="{615DF1BC-35BA-42F3-AA87-F6715565C77F}"/>
            </a:ext>
          </a:extLst>
        </xdr:cNvPr>
        <xdr:cNvSpPr/>
      </xdr:nvSpPr>
      <xdr:spPr>
        <a:xfrm>
          <a:off x="11062606" y="8518072"/>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709B4FD0-F452-4978-9B22-968CB95ED903}"/>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BFF02A33-3026-4580-8D1D-AAEB3217FC08}"/>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C9D5BB08-3C6F-4CD2-88EF-2E03E0075F4B}"/>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ED400BF3-C245-4922-B0AD-5354C2831D59}"/>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1280A7E5-C731-4ACE-B278-D16ED31D827E}"/>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50F1EEA7-BBED-479D-A160-368E957BFE8F}"/>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1</xdr:rowOff>
    </xdr:from>
    <xdr:to>
      <xdr:col>17</xdr:col>
      <xdr:colOff>31750</xdr:colOff>
      <xdr:row>39</xdr:row>
      <xdr:rowOff>142876</xdr:rowOff>
    </xdr:to>
    <xdr:pic>
      <xdr:nvPicPr>
        <xdr:cNvPr id="11" name="図 10">
          <a:extLst>
            <a:ext uri="{FF2B5EF4-FFF2-40B4-BE49-F238E27FC236}">
              <a16:creationId xmlns:a16="http://schemas.microsoft.com/office/drawing/2014/main" id="{7D53D160-8491-0AEE-5F63-477F0EF96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9501"/>
          <a:ext cx="15478125" cy="574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21BE4561-8CAF-4E4B-883D-F20331A8B411}"/>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7114D710-A4A0-4782-B8A6-6CD5A105A255}"/>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70" zoomScaleNormal="70" zoomScaleSheetLayoutView="70" workbookViewId="0">
      <selection activeCell="M3" sqref="M3"/>
    </sheetView>
  </sheetViews>
  <sheetFormatPr baseColWidth="10" defaultColWidth="17.1640625" defaultRowHeight="14"/>
  <cols>
    <col min="1" max="1" width="3.6640625" customWidth="1"/>
    <col min="2" max="2" width="4.5" style="88"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0.6640625" hidden="1" customWidth="1"/>
    <col min="18" max="22" width="10.6640625" customWidth="1"/>
    <col min="23" max="23" width="12.16406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291"/>
      <c r="C1" s="291"/>
      <c r="D1" s="291"/>
      <c r="E1" s="28"/>
      <c r="S1" s="29"/>
      <c r="AB1" s="178" t="s">
        <v>119</v>
      </c>
      <c r="AC1" s="179"/>
      <c r="AD1" s="179"/>
      <c r="AE1" s="179"/>
      <c r="AF1" s="179"/>
      <c r="AG1" s="179"/>
      <c r="AH1" s="180"/>
      <c r="AI1" s="181"/>
      <c r="AT1" s="29"/>
    </row>
    <row r="2" spans="1:46" ht="47.25" customHeight="1" thickTop="1" thickBot="1">
      <c r="B2" s="109"/>
      <c r="C2" s="109"/>
      <c r="D2" s="109"/>
      <c r="E2" s="30"/>
      <c r="M2" s="114"/>
      <c r="N2" s="114"/>
      <c r="O2" s="114"/>
      <c r="S2" s="29"/>
      <c r="AF2" s="292" t="s">
        <v>147</v>
      </c>
      <c r="AG2" s="293"/>
      <c r="AH2" s="294"/>
      <c r="AI2" s="31" t="s">
        <v>146</v>
      </c>
      <c r="AT2" s="29"/>
    </row>
    <row r="3" spans="1:46" ht="31.5" customHeight="1" thickTop="1">
      <c r="A3" s="32" t="s">
        <v>0</v>
      </c>
      <c r="B3" s="4"/>
      <c r="C3" s="32"/>
      <c r="D3" s="4"/>
      <c r="E3" s="4"/>
      <c r="F3" s="4"/>
      <c r="G3" s="4"/>
      <c r="H3" s="4"/>
      <c r="J3" s="4"/>
      <c r="K3" s="4"/>
      <c r="L3" s="33" t="str">
        <f>AF2</f>
        <v>〈令和５年度第３回〉</v>
      </c>
      <c r="M3" s="147"/>
      <c r="N3" t="s">
        <v>1</v>
      </c>
      <c r="Q3" s="34" t="b">
        <v>0</v>
      </c>
      <c r="R3" s="35"/>
      <c r="AE3" s="36"/>
      <c r="AG3" s="37"/>
      <c r="AH3" s="38"/>
    </row>
    <row r="4" spans="1:46" ht="29.25" customHeight="1">
      <c r="A4" s="4"/>
      <c r="B4" s="39"/>
      <c r="D4" s="40"/>
      <c r="E4" s="40"/>
      <c r="F4" s="40"/>
      <c r="G4" s="40"/>
      <c r="H4" s="4"/>
      <c r="I4" s="41" t="s">
        <v>2</v>
      </c>
      <c r="J4" s="113"/>
      <c r="K4" s="42" t="s">
        <v>3</v>
      </c>
      <c r="L4" s="43"/>
      <c r="M4" s="43"/>
      <c r="N4" s="43"/>
      <c r="O4" s="4"/>
      <c r="P4" s="40"/>
      <c r="AE4" s="36"/>
      <c r="AF4" s="44"/>
      <c r="AG4" s="45" t="s">
        <v>4</v>
      </c>
      <c r="AH4" s="46" t="str">
        <f>DBCS(CONCATENATE("〈令和",LEFT(AI2,LEN(AI2)-2),"年度第",RIGHT(AI2,1),"回〉"))</f>
        <v>〈令和５年度第３回〉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〈令和５年度第３回 新法人設立支援タイプ〉</v>
      </c>
      <c r="AI5" s="53"/>
    </row>
    <row r="6" spans="1:46" ht="24.75" customHeight="1">
      <c r="A6" s="4"/>
      <c r="B6" s="39"/>
      <c r="C6" s="4"/>
      <c r="D6" s="4"/>
      <c r="E6" s="4"/>
      <c r="F6" s="4"/>
      <c r="G6" s="4"/>
      <c r="H6" s="4"/>
      <c r="I6" s="4"/>
      <c r="J6" s="295"/>
      <c r="K6" s="295"/>
      <c r="L6" s="56" t="s">
        <v>6</v>
      </c>
      <c r="M6" s="145"/>
      <c r="N6" s="56" t="s">
        <v>7</v>
      </c>
      <c r="O6" s="145"/>
      <c r="P6" s="56" t="s">
        <v>8</v>
      </c>
      <c r="AF6" s="296"/>
      <c r="AG6" s="296"/>
      <c r="AH6" s="296"/>
      <c r="AI6" s="296"/>
      <c r="AJ6" s="296"/>
      <c r="AK6" s="55"/>
    </row>
    <row r="7" spans="1:46" ht="21" customHeight="1" thickBot="1">
      <c r="A7" s="4"/>
      <c r="B7" s="32" t="s">
        <v>9</v>
      </c>
      <c r="C7" s="58"/>
      <c r="D7" s="4"/>
      <c r="E7" s="4"/>
      <c r="F7" s="4"/>
      <c r="G7" s="4"/>
      <c r="H7" s="4"/>
      <c r="I7" s="4"/>
      <c r="J7" s="4"/>
      <c r="K7" s="4"/>
      <c r="L7" s="4"/>
      <c r="M7" s="4"/>
      <c r="N7" s="4"/>
      <c r="O7" s="4"/>
      <c r="P7" s="4"/>
      <c r="AF7" s="296"/>
      <c r="AG7" s="296"/>
      <c r="AH7" s="296"/>
      <c r="AI7" s="296"/>
      <c r="AJ7" s="296"/>
      <c r="AK7" s="57"/>
    </row>
    <row r="8" spans="1:46" ht="21" customHeight="1" thickBot="1">
      <c r="A8" s="4"/>
      <c r="B8" s="32"/>
      <c r="C8" s="58"/>
      <c r="D8" s="4"/>
      <c r="E8" s="4"/>
      <c r="F8" s="4"/>
      <c r="G8" s="4"/>
      <c r="H8" s="4"/>
      <c r="I8" s="4"/>
      <c r="J8" s="4"/>
      <c r="K8" s="4"/>
      <c r="L8" s="4"/>
      <c r="M8" s="4"/>
      <c r="N8" s="4"/>
      <c r="O8" s="4"/>
      <c r="P8" s="4"/>
      <c r="X8" s="59" t="s">
        <v>10</v>
      </c>
      <c r="Y8" s="60" t="s">
        <v>11</v>
      </c>
      <c r="Z8" s="60" t="s">
        <v>12</v>
      </c>
      <c r="AA8" s="97" t="s">
        <v>13</v>
      </c>
      <c r="AF8" s="296"/>
      <c r="AG8" s="296"/>
      <c r="AH8" s="296"/>
      <c r="AI8" s="296"/>
      <c r="AJ8" s="296"/>
      <c r="AK8" s="57"/>
    </row>
    <row r="9" spans="1:46" ht="18">
      <c r="A9" s="4"/>
      <c r="B9" s="32"/>
      <c r="C9" s="58"/>
      <c r="D9" s="4"/>
      <c r="E9" s="4"/>
      <c r="F9" s="4"/>
      <c r="G9" s="4"/>
      <c r="H9" s="4"/>
      <c r="I9" s="4"/>
      <c r="J9" s="4"/>
      <c r="K9" s="4"/>
      <c r="L9" s="4"/>
      <c r="M9" s="4"/>
      <c r="N9" s="4"/>
      <c r="O9" s="4"/>
      <c r="P9" s="4"/>
      <c r="X9" s="103">
        <f>EOMONTH(AA9,1)</f>
        <v>45412</v>
      </c>
      <c r="Y9" s="66">
        <f>AF12</f>
        <v>1</v>
      </c>
      <c r="Z9" s="105">
        <v>45323</v>
      </c>
      <c r="AA9" s="95">
        <f>EOMONTH(Z9,AE12-1)</f>
        <v>45382</v>
      </c>
      <c r="AF9" s="296"/>
      <c r="AG9" s="296"/>
      <c r="AH9" s="296"/>
      <c r="AI9" s="296"/>
      <c r="AJ9" s="296"/>
      <c r="AK9" s="54"/>
    </row>
    <row r="10" spans="1:46" ht="30" customHeight="1">
      <c r="A10" s="4"/>
      <c r="B10" s="39"/>
      <c r="C10" s="4"/>
      <c r="D10" s="4"/>
      <c r="E10" s="1"/>
      <c r="F10" s="64" t="s">
        <v>14</v>
      </c>
      <c r="G10" s="297"/>
      <c r="H10" s="297"/>
      <c r="I10" s="297"/>
      <c r="J10" s="297"/>
      <c r="K10" s="297"/>
      <c r="L10" s="297"/>
      <c r="M10" s="297"/>
      <c r="N10" s="297"/>
      <c r="O10" s="297"/>
      <c r="P10" s="65"/>
      <c r="W10" s="61"/>
      <c r="X10" s="104">
        <f t="shared" ref="X10:X17" si="0">EOMONTH(AA10,1)</f>
        <v>45596</v>
      </c>
      <c r="Y10" s="70">
        <f>AF12+1</f>
        <v>2</v>
      </c>
      <c r="Z10" s="71">
        <f t="shared" ref="Z10:Z15" si="1">AA9+1</f>
        <v>45383</v>
      </c>
      <c r="AA10" s="96">
        <f t="shared" ref="AA10:AA15" si="2">EOMONTH(Z10,AE13-1)</f>
        <v>45565</v>
      </c>
      <c r="AB10" s="61"/>
      <c r="AC10" s="61"/>
      <c r="AD10" s="61"/>
      <c r="AH10" s="63">
        <f>MONTH(Z9)</f>
        <v>2</v>
      </c>
      <c r="AJ10" s="54"/>
    </row>
    <row r="11" spans="1:46" ht="29.25" customHeight="1">
      <c r="A11" s="4"/>
      <c r="B11" s="32"/>
      <c r="C11" s="58"/>
      <c r="D11" s="4"/>
      <c r="E11" s="4"/>
      <c r="F11" s="4"/>
      <c r="G11" s="4"/>
      <c r="H11" s="4"/>
      <c r="I11" s="4"/>
      <c r="J11" s="4"/>
      <c r="K11" s="4"/>
      <c r="L11" s="4"/>
      <c r="M11" s="4"/>
      <c r="N11" s="4"/>
      <c r="O11" s="4"/>
      <c r="P11" s="69"/>
      <c r="W11" s="81"/>
      <c r="X11" s="104">
        <f t="shared" si="0"/>
        <v>45716</v>
      </c>
      <c r="Y11" s="70">
        <f>AF13+1</f>
        <v>3</v>
      </c>
      <c r="Z11" s="71">
        <f t="shared" si="1"/>
        <v>45566</v>
      </c>
      <c r="AA11" s="96">
        <f t="shared" si="2"/>
        <v>45688</v>
      </c>
      <c r="AB11" s="81"/>
      <c r="AC11" s="81"/>
      <c r="AD11" s="81"/>
      <c r="AE11" s="62" t="s">
        <v>15</v>
      </c>
      <c r="AF11" s="54"/>
      <c r="AG11" s="54"/>
      <c r="AI11" s="54"/>
    </row>
    <row r="12" spans="1:46" ht="30" customHeight="1">
      <c r="A12" s="4"/>
      <c r="B12" s="290" t="s">
        <v>16</v>
      </c>
      <c r="C12" s="290"/>
      <c r="D12" s="290"/>
      <c r="E12" s="290"/>
      <c r="F12" s="290"/>
      <c r="G12" s="290"/>
      <c r="H12" s="290"/>
      <c r="I12" s="290"/>
      <c r="J12" s="290"/>
      <c r="K12" s="290"/>
      <c r="L12" s="290"/>
      <c r="M12" s="290"/>
      <c r="N12" s="290"/>
      <c r="O12" s="290"/>
      <c r="P12" s="73"/>
      <c r="W12" s="81"/>
      <c r="X12" s="104">
        <f t="shared" si="0"/>
        <v>45900</v>
      </c>
      <c r="Y12" s="70">
        <f>AF14+1</f>
        <v>4</v>
      </c>
      <c r="Z12" s="71">
        <f t="shared" si="1"/>
        <v>45689</v>
      </c>
      <c r="AA12" s="96">
        <f t="shared" si="2"/>
        <v>45869</v>
      </c>
      <c r="AB12" s="81"/>
      <c r="AC12" s="81"/>
      <c r="AD12" s="81"/>
      <c r="AE12" s="67">
        <v>2</v>
      </c>
      <c r="AF12" s="72">
        <v>1</v>
      </c>
      <c r="AG12" s="68"/>
      <c r="AI12" s="54"/>
    </row>
    <row r="13" spans="1:46" ht="29.25" customHeight="1" thickBot="1">
      <c r="A13" s="4"/>
      <c r="B13" s="76"/>
      <c r="C13" s="77"/>
      <c r="D13" s="76"/>
      <c r="E13" s="76"/>
      <c r="F13" s="76"/>
      <c r="G13" s="76"/>
      <c r="H13" s="76"/>
      <c r="I13" s="76"/>
      <c r="J13" s="76"/>
      <c r="K13" s="76"/>
      <c r="L13" s="76"/>
      <c r="M13" s="76"/>
      <c r="N13" s="76"/>
      <c r="O13" s="76"/>
      <c r="P13" s="74"/>
      <c r="W13" s="81"/>
      <c r="X13" s="104">
        <f t="shared" si="0"/>
        <v>46081</v>
      </c>
      <c r="Y13" s="70">
        <f>AF15+1</f>
        <v>5</v>
      </c>
      <c r="Z13" s="71">
        <f t="shared" si="1"/>
        <v>45870</v>
      </c>
      <c r="AA13" s="96">
        <f t="shared" si="2"/>
        <v>46053</v>
      </c>
      <c r="AB13" s="81"/>
      <c r="AC13" s="81"/>
      <c r="AD13" s="81"/>
      <c r="AE13" s="67">
        <v>6</v>
      </c>
      <c r="AF13" s="72">
        <v>2</v>
      </c>
      <c r="AG13" s="68"/>
      <c r="AI13" s="54"/>
    </row>
    <row r="14" spans="1:46" ht="30" customHeight="1">
      <c r="A14" s="75"/>
      <c r="B14" s="298" t="s">
        <v>17</v>
      </c>
      <c r="C14" s="299"/>
      <c r="D14" s="299"/>
      <c r="E14" s="300"/>
      <c r="F14" s="301"/>
      <c r="G14" s="302"/>
      <c r="H14" s="302"/>
      <c r="I14" s="302"/>
      <c r="J14" s="302"/>
      <c r="K14" s="302"/>
      <c r="L14" s="302"/>
      <c r="M14" s="302"/>
      <c r="N14" s="302"/>
      <c r="O14" s="303"/>
      <c r="P14" s="4"/>
      <c r="W14" s="81"/>
      <c r="X14" s="104">
        <f t="shared" si="0"/>
        <v>46265</v>
      </c>
      <c r="Y14" s="70">
        <f>Y13+1</f>
        <v>6</v>
      </c>
      <c r="Z14" s="71">
        <f t="shared" si="1"/>
        <v>46054</v>
      </c>
      <c r="AA14" s="96">
        <f t="shared" si="2"/>
        <v>46234</v>
      </c>
      <c r="AB14" s="81"/>
      <c r="AC14" s="81"/>
      <c r="AD14" s="81"/>
      <c r="AE14" s="67">
        <v>4</v>
      </c>
      <c r="AF14" s="72">
        <v>3</v>
      </c>
      <c r="AG14" s="68"/>
      <c r="AI14" s="54"/>
    </row>
    <row r="15" spans="1:46" ht="30" customHeight="1">
      <c r="A15" s="4"/>
      <c r="B15" s="304" t="s">
        <v>18</v>
      </c>
      <c r="C15" s="305"/>
      <c r="D15" s="305"/>
      <c r="E15" s="306"/>
      <c r="F15" s="307">
        <v>45323</v>
      </c>
      <c r="G15" s="308"/>
      <c r="H15" s="308"/>
      <c r="I15" s="126" t="s">
        <v>19</v>
      </c>
      <c r="J15" s="111">
        <v>2028</v>
      </c>
      <c r="K15" s="150" t="s">
        <v>6</v>
      </c>
      <c r="L15" s="111">
        <v>1</v>
      </c>
      <c r="M15" s="150" t="s">
        <v>20</v>
      </c>
      <c r="N15" s="111">
        <v>31</v>
      </c>
      <c r="O15" s="151" t="s">
        <v>8</v>
      </c>
      <c r="P15" s="4"/>
      <c r="W15" s="93"/>
      <c r="X15" s="104">
        <f t="shared" si="0"/>
        <v>46446</v>
      </c>
      <c r="Y15" s="92">
        <f>Y14+1</f>
        <v>7</v>
      </c>
      <c r="Z15" s="71">
        <f t="shared" si="1"/>
        <v>46235</v>
      </c>
      <c r="AA15" s="96">
        <f t="shared" si="2"/>
        <v>46418</v>
      </c>
      <c r="AC15" s="93"/>
      <c r="AD15" s="93"/>
      <c r="AE15" s="67">
        <v>6</v>
      </c>
      <c r="AF15" s="72">
        <v>4</v>
      </c>
      <c r="AG15" s="68"/>
      <c r="AI15" s="54"/>
    </row>
    <row r="16" spans="1:46" ht="30" customHeight="1">
      <c r="A16" s="4"/>
      <c r="B16" s="309" t="s">
        <v>21</v>
      </c>
      <c r="C16" s="310"/>
      <c r="D16" s="310"/>
      <c r="E16" s="310"/>
      <c r="F16" s="314" t="str">
        <f>IF(J4="","",INDEX($Z$9:$Z$17,MATCH($J$4,$Y$9:$Y$17,0)))</f>
        <v/>
      </c>
      <c r="G16" s="315"/>
      <c r="H16" s="316"/>
      <c r="I16" s="127" t="s">
        <v>19</v>
      </c>
      <c r="J16" s="317" t="str">
        <f>IF(J4="","",INDEX($AA$9:$AA$17,MATCH($J$4,$Y$9:$Y$17,0)))</f>
        <v/>
      </c>
      <c r="K16" s="317"/>
      <c r="L16" s="317"/>
      <c r="M16" s="317"/>
      <c r="N16" s="317"/>
      <c r="O16" s="318"/>
      <c r="P16" s="76"/>
      <c r="W16" s="94"/>
      <c r="X16" s="104">
        <f t="shared" si="0"/>
        <v>46630</v>
      </c>
      <c r="Y16" s="70">
        <f>Y15+1</f>
        <v>8</v>
      </c>
      <c r="Z16" s="71">
        <f>AA15+1</f>
        <v>46419</v>
      </c>
      <c r="AA16" s="96">
        <f>EOMONTH(Z16,AE19-1)</f>
        <v>46599</v>
      </c>
      <c r="AC16" s="94"/>
      <c r="AD16" s="94"/>
      <c r="AE16" s="67">
        <v>6</v>
      </c>
      <c r="AF16" s="72">
        <v>5</v>
      </c>
      <c r="AG16" s="68"/>
    </row>
    <row r="17" spans="1:39" ht="27.75" customHeight="1" thickBot="1">
      <c r="A17" s="48"/>
      <c r="B17" s="311"/>
      <c r="C17" s="312"/>
      <c r="D17" s="312"/>
      <c r="E17" s="313"/>
      <c r="F17" s="128"/>
      <c r="G17" s="129"/>
      <c r="H17" s="129" t="s">
        <v>22</v>
      </c>
      <c r="I17" s="112"/>
      <c r="J17" s="130" t="s">
        <v>23</v>
      </c>
      <c r="K17" s="131"/>
      <c r="L17" s="131"/>
      <c r="M17" s="131"/>
      <c r="N17" s="131"/>
      <c r="O17" s="132"/>
      <c r="P17" s="4"/>
      <c r="X17" s="288">
        <f t="shared" si="0"/>
        <v>46812</v>
      </c>
      <c r="Y17" s="171">
        <f>Y16+1</f>
        <v>9</v>
      </c>
      <c r="Z17" s="172">
        <f t="shared" ref="Z17" si="3">AA16+1</f>
        <v>46600</v>
      </c>
      <c r="AA17" s="173">
        <f t="shared" ref="AA17" si="4">EOMONTH(Z17,AE20-1)</f>
        <v>46783</v>
      </c>
      <c r="AE17" s="67">
        <v>6</v>
      </c>
      <c r="AF17" s="72">
        <v>6</v>
      </c>
      <c r="AG17" s="68"/>
    </row>
    <row r="18" spans="1:39" ht="30" customHeight="1" thickBot="1">
      <c r="A18" s="1"/>
      <c r="B18" s="319" t="s">
        <v>24</v>
      </c>
      <c r="C18" s="320"/>
      <c r="D18" s="320"/>
      <c r="E18" s="321"/>
      <c r="F18" s="322">
        <f>J18*I17</f>
        <v>0</v>
      </c>
      <c r="G18" s="323"/>
      <c r="H18" s="323"/>
      <c r="I18" s="133" t="s">
        <v>25</v>
      </c>
      <c r="J18" s="134" t="str">
        <f>IF(様式第10号!$M$3="✔"," 62,500"," 50,000")</f>
        <v xml:space="preserve"> 50,000</v>
      </c>
      <c r="K18" s="135"/>
      <c r="L18" s="136"/>
      <c r="M18" s="137" t="s">
        <v>26</v>
      </c>
      <c r="N18" s="135"/>
      <c r="O18" s="138"/>
      <c r="P18" s="4"/>
      <c r="AE18" s="67">
        <v>6</v>
      </c>
      <c r="AF18" s="72">
        <v>7</v>
      </c>
      <c r="AG18" s="68"/>
    </row>
    <row r="19" spans="1:39" ht="26.25" customHeight="1">
      <c r="A19" s="4"/>
      <c r="B19" s="4"/>
      <c r="C19" s="79"/>
      <c r="D19" s="4"/>
      <c r="E19" s="4"/>
      <c r="F19" s="4"/>
      <c r="G19" s="4"/>
      <c r="H19" s="4"/>
      <c r="I19" s="4"/>
      <c r="J19" s="4"/>
      <c r="K19" s="4"/>
      <c r="L19" s="4"/>
      <c r="M19" s="4"/>
      <c r="N19" s="4"/>
      <c r="O19" s="4"/>
      <c r="P19" s="4"/>
      <c r="AE19" s="67">
        <v>6</v>
      </c>
      <c r="AF19" s="72">
        <v>8</v>
      </c>
      <c r="AG19" s="182"/>
    </row>
    <row r="20" spans="1:39" ht="21" customHeight="1">
      <c r="A20" s="4"/>
      <c r="B20" s="65"/>
      <c r="C20" s="82"/>
      <c r="D20" s="82"/>
      <c r="E20" s="83"/>
      <c r="F20" s="83"/>
      <c r="G20" s="74"/>
      <c r="H20" s="74"/>
      <c r="I20" s="74"/>
      <c r="J20" s="74"/>
      <c r="K20" s="74"/>
      <c r="L20" s="74"/>
      <c r="M20" s="74"/>
      <c r="N20" s="74"/>
      <c r="O20" s="74"/>
      <c r="P20" s="4"/>
      <c r="AE20" s="67">
        <v>6</v>
      </c>
      <c r="AF20" s="72">
        <v>9</v>
      </c>
      <c r="AH20" s="78" t="s">
        <v>120</v>
      </c>
    </row>
    <row r="21" spans="1:39" s="2" customFormat="1" ht="24" customHeight="1">
      <c r="A21" s="4"/>
      <c r="B21" s="98" t="s">
        <v>27</v>
      </c>
      <c r="C21" s="98"/>
      <c r="D21" s="4"/>
      <c r="E21" s="210" t="s">
        <v>130</v>
      </c>
      <c r="F21" s="76"/>
      <c r="G21" s="76"/>
      <c r="H21" s="76"/>
      <c r="I21" s="76"/>
      <c r="J21" s="76"/>
      <c r="K21" s="76"/>
      <c r="L21" s="76"/>
      <c r="M21" s="76"/>
      <c r="N21" s="76"/>
      <c r="O21" s="76"/>
      <c r="P21" s="4"/>
      <c r="Q21"/>
      <c r="R21"/>
      <c r="S21"/>
      <c r="T21"/>
      <c r="U21"/>
      <c r="V21"/>
      <c r="W21"/>
      <c r="X21"/>
      <c r="Y21"/>
      <c r="Z21"/>
      <c r="AA21"/>
      <c r="AB21"/>
      <c r="AC21"/>
      <c r="AD21"/>
      <c r="AE21"/>
      <c r="AF21"/>
      <c r="AG21"/>
      <c r="AH21" s="78" t="s">
        <v>118</v>
      </c>
      <c r="AI21"/>
      <c r="AJ21"/>
      <c r="AK21"/>
      <c r="AL21"/>
      <c r="AM21"/>
    </row>
    <row r="22" spans="1:39" ht="18" customHeight="1">
      <c r="A22" s="4"/>
      <c r="B22" s="324" t="s">
        <v>28</v>
      </c>
      <c r="C22" s="324"/>
      <c r="D22" s="325"/>
      <c r="E22" s="326" t="str">
        <f>PHONETIC(E23)</f>
        <v/>
      </c>
      <c r="F22" s="326"/>
      <c r="G22" s="326"/>
      <c r="H22" s="326"/>
      <c r="I22" s="326"/>
      <c r="J22" s="326"/>
      <c r="K22" s="326"/>
      <c r="L22" s="326"/>
      <c r="M22" s="326"/>
      <c r="N22" s="326"/>
      <c r="O22" s="326"/>
      <c r="P22" s="4"/>
      <c r="AH22" s="78" t="s">
        <v>29</v>
      </c>
    </row>
    <row r="23" spans="1:39" ht="44.25" customHeight="1">
      <c r="A23" s="4"/>
      <c r="B23" s="327" t="s">
        <v>30</v>
      </c>
      <c r="C23" s="327"/>
      <c r="D23" s="328"/>
      <c r="E23" s="329"/>
      <c r="F23" s="329"/>
      <c r="G23" s="329"/>
      <c r="H23" s="329"/>
      <c r="I23" s="329"/>
      <c r="J23" s="329"/>
      <c r="K23" s="329"/>
      <c r="L23" s="329"/>
      <c r="M23" s="329"/>
      <c r="N23" s="329"/>
      <c r="O23" s="329"/>
      <c r="P23" s="4"/>
      <c r="Q23" s="2"/>
      <c r="R23" s="2"/>
      <c r="AH23" s="80" t="s">
        <v>119</v>
      </c>
    </row>
    <row r="24" spans="1:39" ht="18" customHeight="1">
      <c r="A24" s="4"/>
      <c r="B24" s="332" t="s">
        <v>31</v>
      </c>
      <c r="C24" s="332"/>
      <c r="D24" s="333"/>
      <c r="E24" s="334"/>
      <c r="F24" s="335" t="s">
        <v>28</v>
      </c>
      <c r="G24" s="335"/>
      <c r="H24" s="335"/>
      <c r="I24" s="326" t="str">
        <f>PHONETIC(I25)</f>
        <v/>
      </c>
      <c r="J24" s="326"/>
      <c r="K24" s="326"/>
      <c r="L24" s="326"/>
      <c r="M24" s="326"/>
      <c r="N24" s="326"/>
      <c r="O24" s="326"/>
      <c r="P24" s="4"/>
      <c r="AE24" s="117" t="s">
        <v>32</v>
      </c>
      <c r="AF24" s="118"/>
      <c r="AG24" s="119" t="s">
        <v>33</v>
      </c>
      <c r="AH24" s="119" t="s">
        <v>34</v>
      </c>
    </row>
    <row r="25" spans="1:39" ht="44" customHeight="1">
      <c r="A25" s="4"/>
      <c r="B25" s="332"/>
      <c r="C25" s="332"/>
      <c r="D25" s="333"/>
      <c r="E25" s="334"/>
      <c r="F25" s="332" t="s">
        <v>35</v>
      </c>
      <c r="G25" s="332"/>
      <c r="H25" s="332"/>
      <c r="I25" s="329"/>
      <c r="J25" s="329"/>
      <c r="K25" s="329"/>
      <c r="L25" s="329"/>
      <c r="M25" s="329"/>
      <c r="N25" s="329"/>
      <c r="O25" s="329"/>
      <c r="P25" s="4"/>
      <c r="AE25" s="120" t="str">
        <f>IF(様式第10号!$J$4="","",様式第10号!$J$4)</f>
        <v/>
      </c>
      <c r="AF25" s="121" t="str">
        <f>IF(様式第10号!$J$4="","","1ヶ月目")</f>
        <v/>
      </c>
      <c r="AG25" s="122" t="str">
        <f>IF($J$4="","",VLOOKUP($AE$25,様式第10号!$Y$9:$AA$17,2,0))</f>
        <v/>
      </c>
      <c r="AH25" s="122" t="str">
        <f>IF(AG25="","",EOMONTH(AG25,0))</f>
        <v/>
      </c>
    </row>
    <row r="26" spans="1:39" ht="44" customHeight="1">
      <c r="A26" s="4"/>
      <c r="B26" s="339" t="s">
        <v>36</v>
      </c>
      <c r="C26" s="339"/>
      <c r="D26" s="339"/>
      <c r="E26" s="110"/>
      <c r="F26" s="332" t="s">
        <v>37</v>
      </c>
      <c r="G26" s="332"/>
      <c r="H26" s="332"/>
      <c r="I26" s="334"/>
      <c r="J26" s="334"/>
      <c r="K26" s="334"/>
      <c r="L26" s="334"/>
      <c r="M26" s="334"/>
      <c r="N26" s="334"/>
      <c r="O26" s="334"/>
      <c r="P26" s="4"/>
      <c r="S26" s="330"/>
      <c r="T26" s="331"/>
      <c r="U26" s="331"/>
      <c r="V26" s="331"/>
      <c r="W26" s="331"/>
      <c r="X26" s="108"/>
      <c r="Y26" s="108"/>
      <c r="Z26" s="108"/>
      <c r="AA26" s="108"/>
      <c r="AB26" s="108"/>
      <c r="AC26" s="108"/>
      <c r="AD26" s="108"/>
      <c r="AE26" s="123"/>
      <c r="AF26" s="121" t="str">
        <f>IF(様式第10号!$J$4="","","2ヶ月目")</f>
        <v/>
      </c>
      <c r="AG26" s="122" t="str">
        <f>IF(AH25="","",IF(AH25=VLOOKUP($AE$25,$Y$9:$AA$17,3,0),"",AH25+1))</f>
        <v/>
      </c>
      <c r="AH26" s="122" t="str">
        <f>IF(AG26="","",EOMONTH(AG26,0))</f>
        <v/>
      </c>
    </row>
    <row r="27" spans="1:39" ht="18" customHeight="1">
      <c r="A27" s="4"/>
      <c r="B27" s="324" t="s">
        <v>28</v>
      </c>
      <c r="C27" s="324"/>
      <c r="D27" s="324"/>
      <c r="E27" s="326" t="str">
        <f>PHONETIC(E28)</f>
        <v/>
      </c>
      <c r="F27" s="326"/>
      <c r="G27" s="326"/>
      <c r="H27" s="326"/>
      <c r="I27" s="326"/>
      <c r="J27" s="326"/>
      <c r="K27" s="326"/>
      <c r="L27" s="326"/>
      <c r="M27" s="326"/>
      <c r="N27" s="326"/>
      <c r="O27" s="326"/>
      <c r="P27" s="4"/>
      <c r="S27" s="100"/>
      <c r="T27" s="100"/>
      <c r="U27" s="100"/>
      <c r="V27" s="100"/>
      <c r="W27" s="101"/>
      <c r="X27" s="101"/>
      <c r="Y27" s="101"/>
      <c r="Z27" s="101"/>
      <c r="AA27" s="101"/>
      <c r="AB27" s="101"/>
      <c r="AC27" s="101"/>
      <c r="AD27" s="101"/>
      <c r="AE27" s="123"/>
      <c r="AF27" s="121" t="str">
        <f>IF(様式第10号!$J$4="","","3ヶ月目")</f>
        <v/>
      </c>
      <c r="AG27" s="122" t="str">
        <f>IF(AH26="","",IF(AH26=VLOOKUP($AE$25,$Y$9:$AA$17,3,0),"",AH26+1))</f>
        <v/>
      </c>
      <c r="AH27" s="122" t="str">
        <f>IF(AG27="","",EOMONTH(AG27,0))</f>
        <v/>
      </c>
    </row>
    <row r="28" spans="1:39" ht="44" customHeight="1">
      <c r="A28" s="4"/>
      <c r="B28" s="336" t="s">
        <v>38</v>
      </c>
      <c r="C28" s="336"/>
      <c r="D28" s="336"/>
      <c r="E28" s="329"/>
      <c r="F28" s="329"/>
      <c r="G28" s="329"/>
      <c r="H28" s="329"/>
      <c r="I28" s="329"/>
      <c r="J28" s="329"/>
      <c r="K28" s="329"/>
      <c r="L28" s="329"/>
      <c r="M28" s="329"/>
      <c r="N28" s="329"/>
      <c r="O28" s="329"/>
      <c r="P28" s="4"/>
      <c r="S28" s="102"/>
      <c r="T28" s="85"/>
      <c r="U28" s="99"/>
      <c r="V28" s="99"/>
      <c r="W28" s="87"/>
      <c r="X28" s="87"/>
      <c r="Y28" s="87"/>
      <c r="Z28" s="87"/>
      <c r="AA28" s="87"/>
      <c r="AB28" s="87"/>
      <c r="AC28" s="87"/>
      <c r="AD28" s="87"/>
      <c r="AE28" s="123"/>
      <c r="AF28" s="121" t="str">
        <f>IF(様式第10号!$J$4="","","4ヶ月目")</f>
        <v/>
      </c>
      <c r="AG28" s="122" t="str">
        <f>IF(AH27="","",IF(AH27=VLOOKUP($AE$25,$Y$9:$AA$17,3,0),"",AH27+1))</f>
        <v/>
      </c>
      <c r="AH28" s="122" t="str">
        <f t="shared" ref="AH28:AH29" si="5">IF(AG28="","",EOMONTH(AG28,0))</f>
        <v/>
      </c>
    </row>
    <row r="29" spans="1:39" ht="28.5" customHeight="1">
      <c r="A29" s="4"/>
      <c r="B29" s="39"/>
      <c r="C29" s="65"/>
      <c r="D29" s="89"/>
      <c r="E29" s="4"/>
      <c r="F29" s="4"/>
      <c r="G29" s="4"/>
      <c r="H29" s="4"/>
      <c r="I29" s="4"/>
      <c r="J29" s="4"/>
      <c r="K29" s="4"/>
      <c r="L29" s="4"/>
      <c r="M29" s="4"/>
      <c r="N29" s="4"/>
      <c r="O29" s="4"/>
      <c r="P29" s="4"/>
      <c r="S29" s="84"/>
      <c r="T29" s="85"/>
      <c r="U29" s="99"/>
      <c r="V29" s="99"/>
      <c r="W29" s="87"/>
      <c r="X29" s="87"/>
      <c r="Y29" s="87"/>
      <c r="Z29" s="87"/>
      <c r="AA29" s="87"/>
      <c r="AB29" s="87"/>
      <c r="AC29" s="87"/>
      <c r="AD29" s="87"/>
      <c r="AE29" s="123"/>
      <c r="AF29" s="121" t="str">
        <f>IF(様式第10号!$J$4="","","5ヶ月目")</f>
        <v/>
      </c>
      <c r="AG29" s="122" t="str">
        <f>IF(AH28="","",IF(AH28=VLOOKUP($AE$25,$Y$9:$AA$17,3,0),"",AH28+1))</f>
        <v/>
      </c>
      <c r="AH29" s="122" t="str">
        <f t="shared" si="5"/>
        <v/>
      </c>
    </row>
    <row r="30" spans="1:39" ht="21" customHeight="1">
      <c r="A30" s="4"/>
      <c r="B30" s="4"/>
      <c r="C30" s="337"/>
      <c r="D30" s="338"/>
      <c r="E30" s="338"/>
      <c r="F30" s="338"/>
      <c r="G30" s="338"/>
      <c r="H30" s="338"/>
      <c r="I30" s="338"/>
      <c r="J30" s="338"/>
      <c r="K30" s="338"/>
      <c r="L30" s="338"/>
      <c r="M30" s="338"/>
      <c r="N30" s="338"/>
      <c r="O30" s="4"/>
      <c r="P30" s="4"/>
      <c r="S30" s="84"/>
      <c r="T30" s="85"/>
      <c r="U30" s="99"/>
      <c r="V30" s="99"/>
      <c r="W30" s="87"/>
      <c r="X30" s="87"/>
      <c r="Y30" s="87"/>
      <c r="Z30" s="87"/>
      <c r="AA30" s="87"/>
      <c r="AB30" s="87"/>
      <c r="AC30" s="87"/>
      <c r="AD30" s="87"/>
      <c r="AE30" s="123"/>
      <c r="AF30" s="121" t="str">
        <f>IF(様式第10号!$J$4="","","6ヶ月目")</f>
        <v/>
      </c>
      <c r="AG30" s="122" t="str">
        <f>IF(AH29="","",IF(AH29=VLOOKUP($AE$25,$Y$9:$AA$17,3,0),"",AH29+1))</f>
        <v/>
      </c>
      <c r="AH30" s="122" t="str">
        <f>IF(AG30="","",EOMONTH(AG30,0))</f>
        <v/>
      </c>
    </row>
    <row r="31" spans="1:39" ht="20.25" customHeight="1">
      <c r="A31" s="4"/>
      <c r="B31" s="4"/>
      <c r="C31" s="91"/>
      <c r="D31" s="89"/>
      <c r="E31" s="4"/>
      <c r="F31" s="4"/>
      <c r="G31" s="4"/>
      <c r="H31" s="4"/>
      <c r="I31" s="4"/>
      <c r="J31" s="4"/>
      <c r="K31" s="4"/>
      <c r="L31" s="4"/>
      <c r="M31" s="4"/>
      <c r="N31" s="4"/>
      <c r="O31" s="4"/>
      <c r="P31" s="289" t="s">
        <v>148</v>
      </c>
      <c r="S31" s="84"/>
      <c r="T31" s="85" t="str">
        <f>IF(U31="","","5ヶ月目")</f>
        <v/>
      </c>
      <c r="U31" s="99" t="str">
        <f t="shared" ref="U31:U38" si="6">IF(V30="","",IF(V30=VLOOKUP($S$28,$T$12:$V$23,3,0),"",V30+1))</f>
        <v/>
      </c>
      <c r="V31" s="99" t="str">
        <f t="shared" ref="V31:V38" si="7">IF(U31="","",EOMONTH(U31,0))</f>
        <v/>
      </c>
      <c r="W31" s="87" t="str">
        <f>IF(U31="","","⑤")</f>
        <v/>
      </c>
      <c r="X31" s="87"/>
      <c r="Y31" s="87"/>
      <c r="Z31" s="87"/>
      <c r="AA31" s="87"/>
      <c r="AB31" s="87"/>
      <c r="AC31" s="87"/>
      <c r="AD31" s="87"/>
      <c r="AE31" s="81"/>
    </row>
    <row r="32" spans="1:39" ht="15" customHeight="1">
      <c r="B32" s="4"/>
      <c r="C32" s="91"/>
      <c r="D32" s="89"/>
      <c r="E32" s="4"/>
      <c r="F32" s="4"/>
      <c r="G32" s="4"/>
      <c r="H32" s="4"/>
      <c r="I32" s="4"/>
      <c r="J32" s="4"/>
      <c r="K32" s="4"/>
      <c r="L32" s="4"/>
      <c r="M32" s="4"/>
      <c r="N32" s="4"/>
      <c r="O32" s="4"/>
      <c r="P32" s="4"/>
      <c r="S32" s="84"/>
      <c r="T32" s="85" t="str">
        <f>IF(U32="","","6ヶ月目")</f>
        <v/>
      </c>
      <c r="U32" s="86" t="str">
        <f t="shared" si="6"/>
        <v/>
      </c>
      <c r="V32" s="86" t="str">
        <f t="shared" si="7"/>
        <v/>
      </c>
      <c r="W32" s="87" t="str">
        <f>IF(U32="","","⑥")</f>
        <v/>
      </c>
      <c r="X32" s="87"/>
      <c r="Y32" s="87"/>
      <c r="Z32" s="87"/>
      <c r="AA32" s="87"/>
      <c r="AB32" s="87"/>
      <c r="AC32" s="87"/>
      <c r="AD32" s="87"/>
      <c r="AE32" s="81"/>
    </row>
    <row r="33" spans="2:32" ht="28.5" customHeight="1">
      <c r="C33" s="91"/>
      <c r="D33" s="89"/>
      <c r="E33" s="4"/>
      <c r="F33" s="4"/>
      <c r="G33" s="4"/>
      <c r="H33" s="4"/>
      <c r="I33" s="4"/>
      <c r="J33" s="4"/>
      <c r="K33" s="4"/>
      <c r="L33" s="4"/>
      <c r="M33" s="4"/>
      <c r="N33" s="4"/>
      <c r="O33" s="4"/>
      <c r="P33" s="4"/>
      <c r="S33" s="84"/>
      <c r="T33" s="85" t="str">
        <f>IF(U33="","","7ヶ月目")</f>
        <v/>
      </c>
      <c r="U33" s="86" t="str">
        <f t="shared" si="6"/>
        <v/>
      </c>
      <c r="V33" s="86" t="str">
        <f t="shared" si="7"/>
        <v/>
      </c>
      <c r="W33" s="87" t="str">
        <f>IF(U33="","","⑦")</f>
        <v/>
      </c>
      <c r="X33" s="87"/>
      <c r="Y33" s="87"/>
      <c r="Z33" s="87"/>
      <c r="AA33" s="87"/>
      <c r="AB33" s="87"/>
      <c r="AC33" s="87"/>
      <c r="AD33" s="87"/>
      <c r="AE33" s="81"/>
    </row>
    <row r="34" spans="2:32" ht="15" customHeight="1">
      <c r="B34" s="4"/>
      <c r="S34" s="84"/>
      <c r="T34" s="85" t="str">
        <f>IF(U34="","","8ヶ月目")</f>
        <v/>
      </c>
      <c r="U34" s="86" t="str">
        <f t="shared" si="6"/>
        <v/>
      </c>
      <c r="V34" s="86" t="str">
        <f t="shared" si="7"/>
        <v/>
      </c>
      <c r="W34" s="87" t="str">
        <f>IF(U34="","","⑧")</f>
        <v/>
      </c>
      <c r="X34" s="87"/>
      <c r="Y34" s="87"/>
      <c r="Z34" s="87"/>
      <c r="AA34" s="87"/>
      <c r="AB34" s="87"/>
      <c r="AC34" s="87"/>
      <c r="AD34" s="87"/>
      <c r="AE34" s="81"/>
      <c r="AF34" s="88"/>
    </row>
    <row r="35" spans="2:32" ht="28.5" customHeight="1">
      <c r="S35" s="84"/>
      <c r="T35" s="85" t="str">
        <f>IF(U35="","","9ヶ月目")</f>
        <v/>
      </c>
      <c r="U35" s="86" t="str">
        <f t="shared" si="6"/>
        <v/>
      </c>
      <c r="V35" s="86" t="str">
        <f t="shared" si="7"/>
        <v/>
      </c>
      <c r="W35" s="87" t="str">
        <f>IF(U35="","","⑨")</f>
        <v/>
      </c>
      <c r="X35" s="87"/>
      <c r="Y35" s="87"/>
      <c r="Z35" s="87"/>
      <c r="AA35" s="87"/>
      <c r="AB35" s="87"/>
      <c r="AC35" s="87"/>
      <c r="AD35" s="87"/>
      <c r="AE35" s="81"/>
      <c r="AF35" s="88"/>
    </row>
    <row r="36" spans="2:32" ht="30.75" customHeight="1">
      <c r="S36" s="84"/>
      <c r="T36" s="85" t="str">
        <f>IF(U36="","","10ヶ月目")</f>
        <v/>
      </c>
      <c r="U36" s="86" t="str">
        <f t="shared" si="6"/>
        <v/>
      </c>
      <c r="V36" s="86" t="str">
        <f t="shared" si="7"/>
        <v/>
      </c>
      <c r="W36" s="87" t="str">
        <f>IF(U36="","","⑩")</f>
        <v/>
      </c>
      <c r="X36" s="87"/>
      <c r="Y36" s="87"/>
      <c r="Z36" s="87"/>
      <c r="AA36" s="87"/>
      <c r="AB36" s="87"/>
      <c r="AC36" s="87"/>
      <c r="AD36" s="87"/>
      <c r="AE36" s="81"/>
      <c r="AF36" s="88"/>
    </row>
    <row r="37" spans="2:32" ht="15" customHeight="1">
      <c r="S37" s="84"/>
      <c r="T37" s="85" t="str">
        <f>IF(U37="","","11ヶ月目")</f>
        <v/>
      </c>
      <c r="U37" s="86" t="str">
        <f t="shared" si="6"/>
        <v/>
      </c>
      <c r="V37" s="86" t="str">
        <f t="shared" si="7"/>
        <v/>
      </c>
      <c r="W37" s="87" t="str">
        <f>IF(U37="","","⑪")</f>
        <v/>
      </c>
      <c r="X37" s="87"/>
      <c r="Y37" s="87"/>
      <c r="Z37" s="87"/>
      <c r="AA37" s="87"/>
      <c r="AB37" s="87"/>
      <c r="AC37" s="87"/>
      <c r="AD37" s="87"/>
      <c r="AE37" s="81"/>
      <c r="AF37" s="88"/>
    </row>
    <row r="38" spans="2:32" ht="28.5" customHeight="1">
      <c r="S38" s="84"/>
      <c r="T38" s="85" t="str">
        <f>IF(U38="","","12ヶ月目")</f>
        <v/>
      </c>
      <c r="U38" s="86" t="str">
        <f t="shared" si="6"/>
        <v/>
      </c>
      <c r="V38" s="86" t="str">
        <f t="shared" si="7"/>
        <v/>
      </c>
      <c r="W38" s="87" t="str">
        <f>IF(U38="","","⑫")</f>
        <v/>
      </c>
      <c r="X38" s="87"/>
      <c r="Y38" s="87"/>
      <c r="Z38" s="87"/>
      <c r="AA38" s="87"/>
      <c r="AB38" s="87"/>
      <c r="AC38" s="87"/>
      <c r="AD38" s="87"/>
      <c r="AE38" s="81"/>
      <c r="AF38" s="88"/>
    </row>
    <row r="39" spans="2:32" ht="5.25" customHeight="1">
      <c r="AF39" s="88"/>
    </row>
    <row r="40" spans="2:32" ht="13.5" customHeight="1">
      <c r="AF40" s="88"/>
    </row>
    <row r="41" spans="2:32" ht="15.75" customHeight="1">
      <c r="T41" s="90"/>
    </row>
    <row r="42" spans="2:32" ht="14.25" customHeight="1">
      <c r="T42" s="90"/>
    </row>
    <row r="43" spans="2:32" ht="19">
      <c r="T43" s="90"/>
    </row>
    <row r="44" spans="2:32" ht="19">
      <c r="T44" s="90"/>
    </row>
    <row r="45" spans="2:32" ht="13.5" customHeight="1">
      <c r="T45" s="90"/>
    </row>
    <row r="46" spans="2:32" ht="13.5" customHeight="1">
      <c r="T46" s="90"/>
    </row>
    <row r="47" spans="2:32" ht="19">
      <c r="T47" s="90"/>
    </row>
    <row r="48" spans="2:32" ht="19">
      <c r="T48" s="90"/>
    </row>
  </sheetData>
  <sheetProtection algorithmName="SHA-512" hashValue="ONmn29e7oqzCWoEgTGAY20m/42Ce0rvZNKrlWQh1JK3ZvZQI7pAus+k6xX3PN6VPKCPGWXgS12xBh/4Cug9JgQ==" saltValue="BEhhliCRs493+H6c34ke8g==" spinCount="100000" sheet="1" selectLockedCells="1"/>
  <mergeCells count="34">
    <mergeCell ref="B28:D28"/>
    <mergeCell ref="E28:O28"/>
    <mergeCell ref="C30:N30"/>
    <mergeCell ref="B26:D26"/>
    <mergeCell ref="F26:H26"/>
    <mergeCell ref="I26:O26"/>
    <mergeCell ref="S26:W26"/>
    <mergeCell ref="B27:D27"/>
    <mergeCell ref="E27:O27"/>
    <mergeCell ref="B24:D25"/>
    <mergeCell ref="E24:E25"/>
    <mergeCell ref="F24:H24"/>
    <mergeCell ref="I24:O24"/>
    <mergeCell ref="F25:H25"/>
    <mergeCell ref="I25:O25"/>
    <mergeCell ref="B18:E18"/>
    <mergeCell ref="F18:H18"/>
    <mergeCell ref="B22:D22"/>
    <mergeCell ref="E22:O22"/>
    <mergeCell ref="B23:D23"/>
    <mergeCell ref="E23:O23"/>
    <mergeCell ref="B14:E14"/>
    <mergeCell ref="F14:O14"/>
    <mergeCell ref="B15:E15"/>
    <mergeCell ref="F15:H15"/>
    <mergeCell ref="B16:E17"/>
    <mergeCell ref="F16:H16"/>
    <mergeCell ref="J16:O16"/>
    <mergeCell ref="B12:O12"/>
    <mergeCell ref="B1:D1"/>
    <mergeCell ref="AF2:AH2"/>
    <mergeCell ref="J6:K6"/>
    <mergeCell ref="AF6:AJ9"/>
    <mergeCell ref="G10:O10"/>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$Y$9:$Y$17</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2"/>
  <sheetViews>
    <sheetView showGridLines="0" view="pageBreakPreview" zoomScale="70" zoomScaleNormal="60" zoomScaleSheetLayoutView="70" workbookViewId="0">
      <selection activeCell="K1" sqref="K1:L1"/>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4"/>
    <col min="47" max="47" width="15.83203125" style="154" hidden="1" customWidth="1"/>
    <col min="48" max="48" width="17.6640625" style="154" hidden="1" customWidth="1"/>
    <col min="49" max="49" width="15.83203125" style="154" hidden="1" customWidth="1"/>
    <col min="50" max="50" width="17.6640625" style="154" hidden="1" customWidth="1"/>
    <col min="51" max="51" width="5" style="160" hidden="1" customWidth="1"/>
    <col min="52" max="52" width="5.5" style="164" hidden="1" customWidth="1"/>
    <col min="53" max="53" width="5" style="160" hidden="1" customWidth="1"/>
    <col min="54" max="54" width="6.1640625" style="164" hidden="1" customWidth="1"/>
    <col min="55" max="55" width="16.83203125" style="154" hidden="1" customWidth="1"/>
    <col min="56" max="16384" width="9" style="2"/>
  </cols>
  <sheetData>
    <row r="1" spans="1:55" s="158" customFormat="1" ht="36.75" customHeight="1" thickBot="1">
      <c r="A1" s="354" t="s">
        <v>39</v>
      </c>
      <c r="B1" s="354"/>
      <c r="C1" s="354"/>
      <c r="D1" s="354"/>
      <c r="E1" s="354"/>
      <c r="F1" s="354"/>
      <c r="G1" s="354"/>
      <c r="H1" s="354"/>
      <c r="I1" s="354"/>
      <c r="J1" s="355"/>
      <c r="K1" s="372" t="s">
        <v>132</v>
      </c>
      <c r="L1" s="373"/>
      <c r="M1" s="169" t="s">
        <v>40</v>
      </c>
      <c r="N1" s="168"/>
      <c r="O1" s="170"/>
      <c r="P1" s="372" t="s">
        <v>132</v>
      </c>
      <c r="Q1" s="373"/>
      <c r="R1" s="374" t="s">
        <v>132</v>
      </c>
      <c r="S1" s="373"/>
      <c r="T1" s="169" t="s">
        <v>41</v>
      </c>
      <c r="U1" s="168"/>
      <c r="V1" s="168"/>
      <c r="W1" s="154" t="e">
        <f>IF(K1="末",1,K1+1)</f>
        <v>#VALUE!</v>
      </c>
      <c r="AX1" s="209"/>
      <c r="AY1" s="159"/>
      <c r="AZ1" s="163"/>
      <c r="BA1" s="159"/>
      <c r="BB1" s="163"/>
    </row>
    <row r="2" spans="1:55">
      <c r="AG2" s="78" t="str">
        <f>IF(様式第10号!G10="",様式第10号!L3,様式第10号!L3&amp;" 事業実施農業法人等名： "&amp;様式第10号!G10&amp;"")</f>
        <v>〈令和５年度第３回〉</v>
      </c>
      <c r="AT2" s="153"/>
      <c r="AU2" s="2"/>
      <c r="AV2" s="2"/>
      <c r="AW2" s="2"/>
    </row>
    <row r="3" spans="1:55" ht="31.5" customHeight="1">
      <c r="A3" s="27" t="s">
        <v>42</v>
      </c>
      <c r="AF3" s="144"/>
      <c r="AG3" s="78" t="str">
        <f>IF(様式第10号!$F$14="","","法人等雇用就農者氏名： "&amp;様式第10号!F14)</f>
        <v/>
      </c>
      <c r="AT3" s="153"/>
      <c r="AU3" s="153"/>
      <c r="AV3" s="153"/>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3"/>
      <c r="AU4" s="153"/>
      <c r="AV4" s="153"/>
    </row>
    <row r="5" spans="1:55" customFormat="1" ht="23.25" customHeight="1">
      <c r="B5" s="20" t="s">
        <v>44</v>
      </c>
      <c r="E5" s="20" t="s">
        <v>45</v>
      </c>
      <c r="AQ5" s="2"/>
      <c r="AR5" s="2"/>
      <c r="AS5" s="2"/>
      <c r="AT5" s="155"/>
      <c r="AU5" s="153"/>
      <c r="AV5" s="153"/>
      <c r="AW5" s="154"/>
      <c r="AX5" s="154"/>
      <c r="AY5" s="161"/>
      <c r="AZ5" s="165"/>
      <c r="BA5" s="161"/>
      <c r="BB5" s="165"/>
      <c r="BC5" s="156"/>
    </row>
    <row r="6" spans="1:55" s="7" customFormat="1" ht="23.25" customHeight="1">
      <c r="E6" s="19" t="s">
        <v>46</v>
      </c>
      <c r="AQ6" s="2"/>
      <c r="AR6" s="2"/>
      <c r="AS6" s="2"/>
      <c r="AT6" s="157"/>
      <c r="AU6" s="157"/>
      <c r="AV6" s="157"/>
      <c r="AW6" s="157"/>
      <c r="AX6" s="157"/>
      <c r="AY6" s="162"/>
      <c r="AZ6" s="166"/>
      <c r="BA6" s="162"/>
      <c r="BB6" s="166"/>
      <c r="BC6" s="157"/>
    </row>
    <row r="7" spans="1:55" s="7" customFormat="1" ht="24.75" customHeight="1">
      <c r="B7" s="19" t="s">
        <v>47</v>
      </c>
      <c r="E7" s="19" t="s">
        <v>48</v>
      </c>
      <c r="AQ7" s="2"/>
      <c r="AR7" s="2"/>
      <c r="AS7" s="2"/>
      <c r="AT7" s="157"/>
      <c r="AU7" s="340" t="s">
        <v>49</v>
      </c>
      <c r="AV7" s="340"/>
      <c r="AW7" s="340"/>
      <c r="AX7" s="340"/>
      <c r="AY7" s="340"/>
      <c r="AZ7" s="340"/>
      <c r="BA7" s="340"/>
      <c r="BB7" s="340"/>
      <c r="BC7" s="340"/>
    </row>
    <row r="8" spans="1:55" s="7" customFormat="1" ht="6" customHeight="1">
      <c r="E8" s="19"/>
      <c r="AQ8" s="2"/>
      <c r="AR8" s="2"/>
      <c r="AS8" s="2"/>
      <c r="AT8" s="157"/>
      <c r="AU8" s="157"/>
      <c r="AV8" s="157"/>
      <c r="AW8" s="157"/>
      <c r="AX8" s="157"/>
      <c r="AY8" s="162"/>
      <c r="AZ8" s="166"/>
      <c r="BA8" s="162"/>
      <c r="BB8" s="166"/>
      <c r="BC8" s="157"/>
    </row>
    <row r="9" spans="1:55" s="7" customFormat="1" ht="24.75" customHeight="1" thickBot="1">
      <c r="B9" s="349" t="s">
        <v>50</v>
      </c>
      <c r="C9" s="349"/>
      <c r="D9" s="349"/>
      <c r="E9" s="349"/>
      <c r="F9" s="349"/>
      <c r="G9" s="349"/>
      <c r="H9" s="349"/>
      <c r="I9" s="16"/>
      <c r="K9" s="349" t="s">
        <v>51</v>
      </c>
      <c r="L9" s="349"/>
      <c r="M9" s="349"/>
      <c r="N9" s="349"/>
      <c r="O9" s="349"/>
      <c r="P9" s="349"/>
      <c r="Q9" s="349"/>
      <c r="R9" s="349"/>
      <c r="S9" s="349"/>
      <c r="U9" s="349" t="s">
        <v>52</v>
      </c>
      <c r="V9" s="349"/>
      <c r="W9" s="349"/>
      <c r="X9" s="349"/>
      <c r="Y9" s="349"/>
      <c r="Z9" s="349"/>
      <c r="AA9" s="349"/>
      <c r="AB9" s="349"/>
      <c r="AC9" s="349"/>
      <c r="AD9" s="349"/>
      <c r="AE9" s="349"/>
      <c r="AF9" s="349"/>
      <c r="AQ9" s="2"/>
      <c r="AR9" s="2"/>
      <c r="AS9" s="2"/>
      <c r="AT9" s="157"/>
      <c r="AU9" s="357" t="s">
        <v>53</v>
      </c>
      <c r="AV9" s="357" t="s">
        <v>54</v>
      </c>
      <c r="AW9" s="358" t="s">
        <v>55</v>
      </c>
      <c r="AX9" s="358" t="s">
        <v>131</v>
      </c>
      <c r="AY9" s="356" t="s">
        <v>56</v>
      </c>
      <c r="AZ9" s="356"/>
      <c r="BA9" s="356"/>
      <c r="BB9" s="356"/>
      <c r="BC9" s="216" t="s">
        <v>139</v>
      </c>
    </row>
    <row r="10" spans="1:55" s="7" customFormat="1" ht="7.5" customHeight="1">
      <c r="B10" s="21"/>
      <c r="C10" s="21"/>
      <c r="D10" s="21"/>
      <c r="E10" s="21"/>
      <c r="F10" s="21"/>
      <c r="G10" s="21"/>
      <c r="H10" s="21"/>
      <c r="I10" s="16"/>
      <c r="AQ10" s="2"/>
      <c r="AR10" s="2"/>
      <c r="AS10" s="2"/>
      <c r="AT10" s="157"/>
      <c r="AU10" s="357"/>
      <c r="AV10" s="357"/>
      <c r="AW10" s="358"/>
      <c r="AX10" s="358"/>
      <c r="AY10" s="356"/>
      <c r="AZ10" s="356"/>
      <c r="BA10" s="356"/>
      <c r="BB10" s="356"/>
      <c r="BC10" s="157"/>
    </row>
    <row r="11" spans="1:55" ht="36.75" customHeight="1">
      <c r="A11" s="348" t="str">
        <f>様式第10号!AG25</f>
        <v/>
      </c>
      <c r="B11" s="348"/>
      <c r="C11" s="11" t="s">
        <v>7</v>
      </c>
      <c r="D11" s="124" t="s">
        <v>57</v>
      </c>
      <c r="E11" s="344"/>
      <c r="F11" s="345"/>
      <c r="G11" s="359" t="s">
        <v>58</v>
      </c>
      <c r="H11" s="359"/>
      <c r="I11" s="359"/>
      <c r="J11" s="16" t="s">
        <v>59</v>
      </c>
      <c r="K11" s="174" t="str">
        <f>AY11</f>
        <v/>
      </c>
      <c r="L11" s="17" t="s">
        <v>20</v>
      </c>
      <c r="M11" s="174" t="str">
        <f>AZ11</f>
        <v/>
      </c>
      <c r="N11" s="18" t="s">
        <v>8</v>
      </c>
      <c r="O11" s="11" t="s">
        <v>19</v>
      </c>
      <c r="P11" s="174" t="str">
        <f t="shared" ref="P11:P16" si="0">BA11</f>
        <v/>
      </c>
      <c r="Q11" s="17" t="s">
        <v>20</v>
      </c>
      <c r="R11" s="174" t="str">
        <f t="shared" ref="R11:R16" si="1">BB11</f>
        <v/>
      </c>
      <c r="S11" s="18" t="s">
        <v>8</v>
      </c>
      <c r="T11" s="16"/>
      <c r="U11" s="139" t="str">
        <f>A11</f>
        <v/>
      </c>
      <c r="V11" s="11" t="s">
        <v>7</v>
      </c>
      <c r="W11" s="1" t="s">
        <v>60</v>
      </c>
      <c r="X11" s="140" t="str">
        <f t="shared" ref="X11:X16" si="2">A11</f>
        <v/>
      </c>
      <c r="Y11" s="141" t="s">
        <v>19</v>
      </c>
      <c r="Z11" s="142">
        <f>IF(A11="",0,EOMONTH(A11,0))</f>
        <v>0</v>
      </c>
      <c r="AA11" s="1" t="s">
        <v>61</v>
      </c>
      <c r="AB11" s="106" t="s">
        <v>57</v>
      </c>
      <c r="AC11" s="344"/>
      <c r="AD11" s="345"/>
      <c r="AE11" s="359" t="s">
        <v>58</v>
      </c>
      <c r="AF11" s="359"/>
      <c r="AU11" s="167" t="str">
        <f>X11</f>
        <v/>
      </c>
      <c r="AV11" s="167">
        <f>Z11</f>
        <v>0</v>
      </c>
      <c r="AW11" s="175" t="str">
        <f>IFERROR(EDATE(EDATE(EDATE($AU11,-1)+$W$1-1,IF($P$1="当月",0,-1)),IF($K$1="末",1,0)),"")</f>
        <v/>
      </c>
      <c r="AX11" s="208" t="str">
        <f>IFERROR(EDATE(AW11,1)-1,"")</f>
        <v/>
      </c>
      <c r="AY11" s="176" t="str">
        <f>IFERROR(IF(AV11=0,"",MONTH(AW11)),"")</f>
        <v/>
      </c>
      <c r="AZ11" s="176" t="str">
        <f>IFERROR(IF(AV11=0,"",DAY(AW11)),"")</f>
        <v/>
      </c>
      <c r="BA11" s="177" t="str">
        <f>IFERROR(IF(AV11=0,"",MONTH(AX11)),"")</f>
        <v/>
      </c>
      <c r="BB11" s="177" t="str">
        <f>IFERROR(IF(AV11=0,"",DAY(AX11)),"")</f>
        <v/>
      </c>
      <c r="BC11" s="217">
        <f>Z11</f>
        <v>0</v>
      </c>
    </row>
    <row r="12" spans="1:55" ht="36.75" customHeight="1">
      <c r="A12" s="348" t="str">
        <f>様式第10号!AG26</f>
        <v/>
      </c>
      <c r="B12" s="348"/>
      <c r="C12" s="11" t="s">
        <v>7</v>
      </c>
      <c r="D12" s="124" t="s">
        <v>57</v>
      </c>
      <c r="E12" s="344"/>
      <c r="F12" s="345"/>
      <c r="G12" s="359" t="s">
        <v>58</v>
      </c>
      <c r="H12" s="359"/>
      <c r="I12" s="359"/>
      <c r="J12" s="16" t="s">
        <v>59</v>
      </c>
      <c r="K12" s="174" t="str">
        <f t="shared" ref="K12:K16" si="3">AY12</f>
        <v/>
      </c>
      <c r="L12" s="17" t="s">
        <v>20</v>
      </c>
      <c r="M12" s="174" t="str">
        <f t="shared" ref="M12:M16" si="4">AZ12</f>
        <v/>
      </c>
      <c r="N12" s="18" t="s">
        <v>8</v>
      </c>
      <c r="O12" s="11" t="s">
        <v>19</v>
      </c>
      <c r="P12" s="174" t="str">
        <f t="shared" si="0"/>
        <v/>
      </c>
      <c r="Q12" s="17" t="s">
        <v>62</v>
      </c>
      <c r="R12" s="174" t="str">
        <f t="shared" si="1"/>
        <v/>
      </c>
      <c r="S12" s="18" t="s">
        <v>8</v>
      </c>
      <c r="T12" s="16"/>
      <c r="U12" s="139" t="str">
        <f t="shared" ref="U12:U16" si="5">A12</f>
        <v/>
      </c>
      <c r="V12" s="11" t="s">
        <v>7</v>
      </c>
      <c r="W12" s="1" t="s">
        <v>60</v>
      </c>
      <c r="X12" s="140" t="str">
        <f t="shared" si="2"/>
        <v/>
      </c>
      <c r="Y12" s="141" t="s">
        <v>19</v>
      </c>
      <c r="Z12" s="142">
        <f>IF(A12="",0,EOMONTH(A12,0))</f>
        <v>0</v>
      </c>
      <c r="AA12" s="1" t="s">
        <v>61</v>
      </c>
      <c r="AB12" s="106" t="s">
        <v>57</v>
      </c>
      <c r="AC12" s="344"/>
      <c r="AD12" s="345"/>
      <c r="AE12" s="359" t="s">
        <v>58</v>
      </c>
      <c r="AF12" s="359"/>
      <c r="AU12" s="167" t="str">
        <f t="shared" ref="AU12:AU16" si="6">X12</f>
        <v/>
      </c>
      <c r="AV12" s="167">
        <f t="shared" ref="AV12:AV16" si="7">Z12</f>
        <v>0</v>
      </c>
      <c r="AW12" s="175" t="str">
        <f t="shared" ref="AW12:AW16" si="8">IFERROR(EDATE(EDATE(EDATE($AU12,-1)+$W$1-1,IF($P$1="当月",0,-1)),IF($K$1="末",1,0)),"")</f>
        <v/>
      </c>
      <c r="AX12" s="208" t="str">
        <f t="shared" ref="AX12:AX16" si="9">IFERROR(EDATE(AW12,1)-1,"")</f>
        <v/>
      </c>
      <c r="AY12" s="176" t="str">
        <f t="shared" ref="AY12:AY16" si="10">IFERROR(IF(AV12=0,"",MONTH(AW12)),"")</f>
        <v/>
      </c>
      <c r="AZ12" s="176" t="str">
        <f t="shared" ref="AZ12:AZ16" si="11">IFERROR(IF(AV12=0,"",DAY(AW12)),"")</f>
        <v/>
      </c>
      <c r="BA12" s="177" t="str">
        <f t="shared" ref="BA12:BA16" si="12">IFERROR(IF(AV12=0,"",MONTH(AX12)),"")</f>
        <v/>
      </c>
      <c r="BB12" s="177" t="str">
        <f t="shared" ref="BB12:BB16" si="13">IFERROR(IF(AV12=0,"",DAY(AX12)),"")</f>
        <v/>
      </c>
      <c r="BC12" s="217">
        <f t="shared" ref="BC12:BC16" si="14">Z12</f>
        <v>0</v>
      </c>
    </row>
    <row r="13" spans="1:55" ht="36.75" customHeight="1">
      <c r="A13" s="348" t="str">
        <f>様式第10号!AG27</f>
        <v/>
      </c>
      <c r="B13" s="348"/>
      <c r="C13" s="11" t="s">
        <v>7</v>
      </c>
      <c r="D13" s="124" t="s">
        <v>57</v>
      </c>
      <c r="E13" s="344"/>
      <c r="F13" s="345"/>
      <c r="G13" s="359" t="s">
        <v>58</v>
      </c>
      <c r="H13" s="359"/>
      <c r="I13" s="359"/>
      <c r="J13" s="16" t="s">
        <v>59</v>
      </c>
      <c r="K13" s="174" t="str">
        <f t="shared" si="3"/>
        <v/>
      </c>
      <c r="L13" s="17" t="s">
        <v>20</v>
      </c>
      <c r="M13" s="174" t="str">
        <f t="shared" si="4"/>
        <v/>
      </c>
      <c r="N13" s="18" t="s">
        <v>8</v>
      </c>
      <c r="O13" s="11" t="s">
        <v>19</v>
      </c>
      <c r="P13" s="174" t="str">
        <f t="shared" si="0"/>
        <v/>
      </c>
      <c r="Q13" s="17" t="s">
        <v>20</v>
      </c>
      <c r="R13" s="174" t="str">
        <f t="shared" si="1"/>
        <v/>
      </c>
      <c r="S13" s="18" t="s">
        <v>8</v>
      </c>
      <c r="T13" s="16"/>
      <c r="U13" s="139" t="str">
        <f t="shared" si="5"/>
        <v/>
      </c>
      <c r="V13" s="11" t="s">
        <v>7</v>
      </c>
      <c r="W13" s="1" t="s">
        <v>60</v>
      </c>
      <c r="X13" s="140" t="str">
        <f t="shared" si="2"/>
        <v/>
      </c>
      <c r="Y13" s="141" t="s">
        <v>19</v>
      </c>
      <c r="Z13" s="142">
        <f>IF(A13="",0,EOMONTH(A13,0))</f>
        <v>0</v>
      </c>
      <c r="AA13" s="1" t="s">
        <v>61</v>
      </c>
      <c r="AB13" s="106" t="s">
        <v>57</v>
      </c>
      <c r="AC13" s="344"/>
      <c r="AD13" s="345"/>
      <c r="AE13" s="359" t="s">
        <v>58</v>
      </c>
      <c r="AF13" s="359"/>
      <c r="AU13" s="167" t="str">
        <f t="shared" si="6"/>
        <v/>
      </c>
      <c r="AV13" s="167">
        <f t="shared" si="7"/>
        <v>0</v>
      </c>
      <c r="AW13" s="175" t="str">
        <f t="shared" si="8"/>
        <v/>
      </c>
      <c r="AX13" s="208" t="str">
        <f t="shared" si="9"/>
        <v/>
      </c>
      <c r="AY13" s="176" t="str">
        <f t="shared" si="10"/>
        <v/>
      </c>
      <c r="AZ13" s="176" t="str">
        <f t="shared" si="11"/>
        <v/>
      </c>
      <c r="BA13" s="177" t="str">
        <f t="shared" si="12"/>
        <v/>
      </c>
      <c r="BB13" s="177" t="str">
        <f t="shared" si="13"/>
        <v/>
      </c>
      <c r="BC13" s="217">
        <f t="shared" si="14"/>
        <v>0</v>
      </c>
    </row>
    <row r="14" spans="1:55" ht="36.75" customHeight="1">
      <c r="A14" s="348" t="str">
        <f>様式第10号!AG28</f>
        <v/>
      </c>
      <c r="B14" s="348"/>
      <c r="C14" s="11" t="s">
        <v>7</v>
      </c>
      <c r="D14" s="124" t="s">
        <v>57</v>
      </c>
      <c r="E14" s="344"/>
      <c r="F14" s="345"/>
      <c r="G14" s="359" t="s">
        <v>58</v>
      </c>
      <c r="H14" s="359"/>
      <c r="I14" s="359"/>
      <c r="J14" s="16" t="s">
        <v>59</v>
      </c>
      <c r="K14" s="174" t="str">
        <f t="shared" si="3"/>
        <v/>
      </c>
      <c r="L14" s="17" t="s">
        <v>20</v>
      </c>
      <c r="M14" s="174" t="str">
        <f t="shared" si="4"/>
        <v/>
      </c>
      <c r="N14" s="18" t="s">
        <v>8</v>
      </c>
      <c r="O14" s="11" t="s">
        <v>19</v>
      </c>
      <c r="P14" s="174" t="str">
        <f t="shared" si="0"/>
        <v/>
      </c>
      <c r="Q14" s="17" t="s">
        <v>20</v>
      </c>
      <c r="R14" s="174" t="str">
        <f t="shared" si="1"/>
        <v/>
      </c>
      <c r="S14" s="18" t="s">
        <v>8</v>
      </c>
      <c r="T14" s="16"/>
      <c r="U14" s="139" t="str">
        <f t="shared" si="5"/>
        <v/>
      </c>
      <c r="V14" s="11" t="s">
        <v>7</v>
      </c>
      <c r="W14" s="1" t="s">
        <v>60</v>
      </c>
      <c r="X14" s="140" t="str">
        <f t="shared" si="2"/>
        <v/>
      </c>
      <c r="Y14" s="141" t="s">
        <v>19</v>
      </c>
      <c r="Z14" s="142">
        <f>IF(A14="",0,EOMONTH(A14,0))</f>
        <v>0</v>
      </c>
      <c r="AA14" s="1" t="s">
        <v>61</v>
      </c>
      <c r="AB14" s="106" t="s">
        <v>57</v>
      </c>
      <c r="AC14" s="344"/>
      <c r="AD14" s="345"/>
      <c r="AE14" s="359" t="s">
        <v>58</v>
      </c>
      <c r="AF14" s="359"/>
      <c r="AU14" s="167" t="str">
        <f t="shared" si="6"/>
        <v/>
      </c>
      <c r="AV14" s="167">
        <f t="shared" si="7"/>
        <v>0</v>
      </c>
      <c r="AW14" s="175" t="str">
        <f t="shared" si="8"/>
        <v/>
      </c>
      <c r="AX14" s="208" t="str">
        <f t="shared" si="9"/>
        <v/>
      </c>
      <c r="AY14" s="176" t="str">
        <f t="shared" si="10"/>
        <v/>
      </c>
      <c r="AZ14" s="176" t="str">
        <f t="shared" si="11"/>
        <v/>
      </c>
      <c r="BA14" s="177" t="str">
        <f t="shared" si="12"/>
        <v/>
      </c>
      <c r="BB14" s="177" t="str">
        <f t="shared" si="13"/>
        <v/>
      </c>
      <c r="BC14" s="217">
        <f t="shared" si="14"/>
        <v>0</v>
      </c>
    </row>
    <row r="15" spans="1:55" ht="36.75" customHeight="1">
      <c r="A15" s="348" t="str">
        <f>様式第10号!AG29</f>
        <v/>
      </c>
      <c r="B15" s="348"/>
      <c r="C15" s="11" t="s">
        <v>7</v>
      </c>
      <c r="D15" s="124" t="s">
        <v>57</v>
      </c>
      <c r="E15" s="344"/>
      <c r="F15" s="345"/>
      <c r="G15" s="359" t="s">
        <v>58</v>
      </c>
      <c r="H15" s="359"/>
      <c r="I15" s="359"/>
      <c r="J15" s="16" t="s">
        <v>59</v>
      </c>
      <c r="K15" s="174" t="str">
        <f t="shared" si="3"/>
        <v/>
      </c>
      <c r="L15" s="17" t="s">
        <v>20</v>
      </c>
      <c r="M15" s="174" t="str">
        <f t="shared" si="4"/>
        <v/>
      </c>
      <c r="N15" s="18" t="s">
        <v>8</v>
      </c>
      <c r="O15" s="11" t="s">
        <v>19</v>
      </c>
      <c r="P15" s="174" t="str">
        <f t="shared" si="0"/>
        <v/>
      </c>
      <c r="Q15" s="17" t="s">
        <v>20</v>
      </c>
      <c r="R15" s="174" t="str">
        <f t="shared" si="1"/>
        <v/>
      </c>
      <c r="S15" s="18" t="s">
        <v>8</v>
      </c>
      <c r="T15" s="16"/>
      <c r="U15" s="139" t="str">
        <f t="shared" si="5"/>
        <v/>
      </c>
      <c r="V15" s="11" t="s">
        <v>7</v>
      </c>
      <c r="W15" s="1" t="s">
        <v>60</v>
      </c>
      <c r="X15" s="140" t="str">
        <f t="shared" si="2"/>
        <v/>
      </c>
      <c r="Y15" s="141" t="s">
        <v>19</v>
      </c>
      <c r="Z15" s="142">
        <f>IF(A15="",0,EOMONTH(A15,0))</f>
        <v>0</v>
      </c>
      <c r="AA15" s="1" t="s">
        <v>61</v>
      </c>
      <c r="AB15" s="106" t="s">
        <v>57</v>
      </c>
      <c r="AC15" s="344"/>
      <c r="AD15" s="345"/>
      <c r="AE15" s="359" t="s">
        <v>58</v>
      </c>
      <c r="AF15" s="359"/>
      <c r="AU15" s="167" t="str">
        <f t="shared" si="6"/>
        <v/>
      </c>
      <c r="AV15" s="167">
        <f t="shared" si="7"/>
        <v>0</v>
      </c>
      <c r="AW15" s="175" t="str">
        <f t="shared" si="8"/>
        <v/>
      </c>
      <c r="AX15" s="208" t="str">
        <f t="shared" si="9"/>
        <v/>
      </c>
      <c r="AY15" s="176" t="str">
        <f t="shared" si="10"/>
        <v/>
      </c>
      <c r="AZ15" s="176" t="str">
        <f t="shared" si="11"/>
        <v/>
      </c>
      <c r="BA15" s="177" t="str">
        <f t="shared" si="12"/>
        <v/>
      </c>
      <c r="BB15" s="177" t="str">
        <f t="shared" si="13"/>
        <v/>
      </c>
      <c r="BC15" s="217">
        <f t="shared" si="14"/>
        <v>0</v>
      </c>
    </row>
    <row r="16" spans="1:55" ht="36.75" customHeight="1">
      <c r="A16" s="348" t="str">
        <f>様式第10号!AG30</f>
        <v/>
      </c>
      <c r="B16" s="348"/>
      <c r="C16" s="11" t="s">
        <v>7</v>
      </c>
      <c r="D16" s="124" t="s">
        <v>57</v>
      </c>
      <c r="E16" s="344"/>
      <c r="F16" s="345"/>
      <c r="G16" s="359" t="s">
        <v>58</v>
      </c>
      <c r="H16" s="359"/>
      <c r="I16" s="359"/>
      <c r="J16" s="16" t="s">
        <v>59</v>
      </c>
      <c r="K16" s="174" t="str">
        <f t="shared" si="3"/>
        <v/>
      </c>
      <c r="L16" s="17" t="s">
        <v>20</v>
      </c>
      <c r="M16" s="174" t="str">
        <f t="shared" si="4"/>
        <v/>
      </c>
      <c r="N16" s="18" t="s">
        <v>8</v>
      </c>
      <c r="O16" s="11" t="s">
        <v>19</v>
      </c>
      <c r="P16" s="174" t="str">
        <f t="shared" si="0"/>
        <v/>
      </c>
      <c r="Q16" s="17" t="s">
        <v>20</v>
      </c>
      <c r="R16" s="174" t="str">
        <f t="shared" si="1"/>
        <v/>
      </c>
      <c r="S16" s="18" t="s">
        <v>8</v>
      </c>
      <c r="T16" s="16"/>
      <c r="U16" s="139" t="str">
        <f t="shared" si="5"/>
        <v/>
      </c>
      <c r="V16" s="11" t="s">
        <v>7</v>
      </c>
      <c r="W16" s="1" t="s">
        <v>60</v>
      </c>
      <c r="X16" s="140" t="str">
        <f t="shared" si="2"/>
        <v/>
      </c>
      <c r="Y16" s="141" t="s">
        <v>19</v>
      </c>
      <c r="Z16" s="142">
        <f>IF(A15="",0,EOMONTH(A16,0))</f>
        <v>0</v>
      </c>
      <c r="AA16" s="1" t="s">
        <v>61</v>
      </c>
      <c r="AB16" s="106" t="s">
        <v>57</v>
      </c>
      <c r="AC16" s="344"/>
      <c r="AD16" s="345"/>
      <c r="AE16" s="359" t="s">
        <v>58</v>
      </c>
      <c r="AF16" s="359"/>
      <c r="AU16" s="167" t="str">
        <f t="shared" si="6"/>
        <v/>
      </c>
      <c r="AV16" s="167">
        <f t="shared" si="7"/>
        <v>0</v>
      </c>
      <c r="AW16" s="175" t="str">
        <f t="shared" si="8"/>
        <v/>
      </c>
      <c r="AX16" s="208" t="str">
        <f t="shared" si="9"/>
        <v/>
      </c>
      <c r="AY16" s="176" t="str">
        <f t="shared" si="10"/>
        <v/>
      </c>
      <c r="AZ16" s="176" t="str">
        <f t="shared" si="11"/>
        <v/>
      </c>
      <c r="BA16" s="177" t="str">
        <f t="shared" si="12"/>
        <v/>
      </c>
      <c r="BB16" s="177" t="str">
        <f t="shared" si="13"/>
        <v/>
      </c>
      <c r="BC16" s="217">
        <f t="shared" si="14"/>
        <v>0</v>
      </c>
    </row>
    <row r="17" spans="1:55">
      <c r="AG17" s="5"/>
      <c r="AU17" s="357" t="s">
        <v>63</v>
      </c>
      <c r="AV17" s="357"/>
      <c r="AX17" s="153"/>
    </row>
    <row r="18" spans="1:55" ht="32.25" customHeight="1">
      <c r="A18" s="359" t="s">
        <v>64</v>
      </c>
      <c r="B18" s="359"/>
      <c r="C18" s="359"/>
      <c r="D18" s="124" t="s">
        <v>57</v>
      </c>
      <c r="E18" s="361" t="str">
        <f>IF(様式第10号!$I$17="","",ROUNDDOWN(SUM($E$11:$F$16)/(様式第10号!I17)/4,2))</f>
        <v/>
      </c>
      <c r="F18" s="362"/>
      <c r="G18" s="359" t="s">
        <v>58</v>
      </c>
      <c r="H18" s="359"/>
      <c r="I18" s="359"/>
      <c r="J18" s="360"/>
      <c r="K18" s="360"/>
      <c r="L18" s="125"/>
      <c r="M18" s="360"/>
      <c r="N18" s="360"/>
      <c r="O18" s="360"/>
      <c r="P18" s="360"/>
      <c r="Q18" s="360"/>
      <c r="R18" s="16"/>
      <c r="U18" s="359" t="s">
        <v>65</v>
      </c>
      <c r="V18" s="359"/>
      <c r="W18" s="124"/>
      <c r="X18" s="124"/>
      <c r="Y18" s="124"/>
      <c r="Z18" s="124"/>
      <c r="AA18" s="124"/>
      <c r="AB18" s="124" t="s">
        <v>57</v>
      </c>
      <c r="AC18" s="361" t="str">
        <f>IF(SUM(AC11:AD16)=0,"",SUM(AC11:AD16))</f>
        <v/>
      </c>
      <c r="AD18" s="362"/>
      <c r="AE18" s="359" t="s">
        <v>58</v>
      </c>
      <c r="AF18" s="359"/>
      <c r="AU18" s="153">
        <v>1</v>
      </c>
      <c r="AV18" s="154"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3">
        <f>AU18+1</f>
        <v>2</v>
      </c>
      <c r="AV19" s="154" t="s">
        <v>67</v>
      </c>
    </row>
    <row r="20" spans="1:55" ht="26.25" customHeight="1">
      <c r="A20" s="26" t="s">
        <v>68</v>
      </c>
      <c r="G20" s="12"/>
      <c r="AU20" s="153">
        <f t="shared" ref="AU20:AU38" si="15">AU19+1</f>
        <v>3</v>
      </c>
      <c r="AV20" s="154" t="s">
        <v>69</v>
      </c>
    </row>
    <row r="21" spans="1:55" ht="22.5" customHeight="1" thickBot="1">
      <c r="B21" s="349" t="s">
        <v>70</v>
      </c>
      <c r="C21" s="349"/>
      <c r="D21" s="349"/>
      <c r="E21" s="349"/>
      <c r="F21" s="349"/>
      <c r="G21" s="349"/>
      <c r="H21" s="349"/>
      <c r="I21" s="16"/>
      <c r="AU21" s="153">
        <f t="shared" si="15"/>
        <v>4</v>
      </c>
    </row>
    <row r="22" spans="1:55" ht="16.5" customHeight="1">
      <c r="B22" s="21"/>
      <c r="C22" s="21"/>
      <c r="D22" s="21"/>
      <c r="E22" s="21"/>
      <c r="F22" s="21"/>
      <c r="G22" s="21"/>
      <c r="H22" s="21"/>
      <c r="I22" s="16"/>
      <c r="AU22" s="153">
        <f t="shared" si="15"/>
        <v>5</v>
      </c>
    </row>
    <row r="23" spans="1:55" ht="36" customHeight="1">
      <c r="A23" s="367" t="str">
        <f>A11</f>
        <v/>
      </c>
      <c r="B23" s="367"/>
      <c r="C23" s="25" t="s">
        <v>7</v>
      </c>
      <c r="D23" s="124" t="s">
        <v>57</v>
      </c>
      <c r="E23" s="366"/>
      <c r="F23" s="366"/>
      <c r="G23" s="366"/>
      <c r="H23" s="366"/>
      <c r="I23" s="366"/>
      <c r="J23" s="366"/>
      <c r="K23" s="366"/>
      <c r="L23" s="366"/>
      <c r="M23" s="366"/>
      <c r="N23" s="366"/>
      <c r="O23" s="366"/>
      <c r="P23" s="370" t="str">
        <f>A14</f>
        <v/>
      </c>
      <c r="Q23" s="371"/>
      <c r="R23" s="11" t="s">
        <v>7</v>
      </c>
      <c r="S23" s="124" t="s">
        <v>57</v>
      </c>
      <c r="T23" s="350"/>
      <c r="U23" s="351"/>
      <c r="V23" s="351"/>
      <c r="W23" s="351"/>
      <c r="X23" s="351"/>
      <c r="Y23" s="351"/>
      <c r="Z23" s="351"/>
      <c r="AA23" s="351"/>
      <c r="AB23" s="351"/>
      <c r="AC23" s="351"/>
      <c r="AD23" s="351"/>
      <c r="AE23" s="352"/>
      <c r="AF23" s="143"/>
      <c r="AU23" s="153">
        <f t="shared" si="15"/>
        <v>6</v>
      </c>
    </row>
    <row r="24" spans="1:55" ht="36" customHeight="1">
      <c r="A24" s="368" t="str">
        <f>A12</f>
        <v/>
      </c>
      <c r="B24" s="368"/>
      <c r="C24" s="25" t="s">
        <v>7</v>
      </c>
      <c r="D24" s="124" t="s">
        <v>57</v>
      </c>
      <c r="E24" s="350"/>
      <c r="F24" s="351"/>
      <c r="G24" s="351"/>
      <c r="H24" s="351"/>
      <c r="I24" s="351"/>
      <c r="J24" s="351"/>
      <c r="K24" s="351"/>
      <c r="L24" s="351"/>
      <c r="M24" s="351"/>
      <c r="N24" s="351"/>
      <c r="O24" s="352"/>
      <c r="P24" s="370" t="str">
        <f>A15</f>
        <v/>
      </c>
      <c r="Q24" s="371"/>
      <c r="R24" s="11" t="s">
        <v>7</v>
      </c>
      <c r="S24" s="124" t="s">
        <v>57</v>
      </c>
      <c r="T24" s="363"/>
      <c r="U24" s="364"/>
      <c r="V24" s="364"/>
      <c r="W24" s="364"/>
      <c r="X24" s="364"/>
      <c r="Y24" s="364"/>
      <c r="Z24" s="364"/>
      <c r="AA24" s="364"/>
      <c r="AB24" s="364"/>
      <c r="AC24" s="364"/>
      <c r="AD24" s="364"/>
      <c r="AE24" s="365"/>
      <c r="AF24" s="143"/>
      <c r="AU24" s="153">
        <f t="shared" si="15"/>
        <v>7</v>
      </c>
    </row>
    <row r="25" spans="1:55" ht="36" customHeight="1">
      <c r="A25" s="368" t="str">
        <f>A13</f>
        <v/>
      </c>
      <c r="B25" s="368"/>
      <c r="C25" s="25" t="s">
        <v>7</v>
      </c>
      <c r="D25" s="124" t="s">
        <v>57</v>
      </c>
      <c r="E25" s="366"/>
      <c r="F25" s="366"/>
      <c r="G25" s="366"/>
      <c r="H25" s="366"/>
      <c r="I25" s="366"/>
      <c r="J25" s="366"/>
      <c r="K25" s="366"/>
      <c r="L25" s="366"/>
      <c r="M25" s="366"/>
      <c r="N25" s="366"/>
      <c r="O25" s="366"/>
      <c r="P25" s="370" t="str">
        <f>A16</f>
        <v/>
      </c>
      <c r="Q25" s="371"/>
      <c r="R25" s="11" t="s">
        <v>7</v>
      </c>
      <c r="S25" s="124" t="s">
        <v>57</v>
      </c>
      <c r="T25" s="350"/>
      <c r="U25" s="351"/>
      <c r="V25" s="351"/>
      <c r="W25" s="351"/>
      <c r="X25" s="351"/>
      <c r="Y25" s="351"/>
      <c r="Z25" s="351"/>
      <c r="AA25" s="351"/>
      <c r="AB25" s="351"/>
      <c r="AC25" s="351"/>
      <c r="AD25" s="351"/>
      <c r="AE25" s="352"/>
      <c r="AF25" s="143"/>
      <c r="AU25" s="153">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6"/>
      <c r="O26" s="115"/>
      <c r="P26" s="23"/>
      <c r="R26" s="8"/>
      <c r="S26" s="10"/>
      <c r="T26" s="10"/>
      <c r="U26" s="24"/>
      <c r="V26" s="24"/>
      <c r="W26" s="24"/>
      <c r="X26" s="24"/>
      <c r="Y26" s="24"/>
      <c r="Z26" s="24"/>
      <c r="AA26" s="24"/>
      <c r="AB26" s="24"/>
      <c r="AC26" s="24"/>
      <c r="AD26" s="24"/>
      <c r="AE26" s="24"/>
      <c r="AF26" s="24"/>
      <c r="AU26" s="153">
        <f t="shared" si="15"/>
        <v>9</v>
      </c>
    </row>
    <row r="27" spans="1:55" ht="60.75" customHeight="1">
      <c r="A27" s="363"/>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5"/>
      <c r="AU27" s="153">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6"/>
      <c r="AU28" s="153">
        <f t="shared" si="15"/>
        <v>11</v>
      </c>
      <c r="AV28" s="156"/>
      <c r="AW28" s="156"/>
      <c r="AX28" s="156"/>
      <c r="AY28" s="161"/>
      <c r="AZ28" s="165"/>
      <c r="BA28" s="161"/>
      <c r="BB28" s="165"/>
      <c r="BC28" s="156"/>
    </row>
    <row r="29" spans="1:55" ht="62.25" customHeight="1">
      <c r="A29" s="363"/>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5"/>
      <c r="AU29" s="153">
        <f t="shared" si="15"/>
        <v>12</v>
      </c>
    </row>
    <row r="30" spans="1:55" ht="18" customHeight="1">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U30" s="153">
        <f t="shared" si="15"/>
        <v>13</v>
      </c>
    </row>
    <row r="31" spans="1:55">
      <c r="A31" s="13" t="s">
        <v>71</v>
      </c>
      <c r="M31" s="15"/>
      <c r="AU31" s="153">
        <f t="shared" si="15"/>
        <v>14</v>
      </c>
    </row>
    <row r="32" spans="1:55" ht="5" customHeight="1">
      <c r="C32" s="152"/>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U32" s="153">
        <f t="shared" si="15"/>
        <v>15</v>
      </c>
    </row>
    <row r="33" spans="1:47" ht="30" customHeight="1">
      <c r="B33" s="346" t="s">
        <v>72</v>
      </c>
      <c r="C33" s="347"/>
      <c r="E33" s="353" t="s">
        <v>73</v>
      </c>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U33" s="153">
        <f t="shared" si="15"/>
        <v>16</v>
      </c>
    </row>
    <row r="34" spans="1:47" ht="5" customHeight="1">
      <c r="C34" s="152"/>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U34" s="153">
        <f t="shared" si="15"/>
        <v>17</v>
      </c>
    </row>
    <row r="35" spans="1:47" ht="30" customHeight="1">
      <c r="B35" s="346" t="s">
        <v>72</v>
      </c>
      <c r="C35" s="347"/>
      <c r="E35" s="369" t="s">
        <v>133</v>
      </c>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U35" s="153">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3">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3">
        <f t="shared" si="15"/>
        <v>20</v>
      </c>
    </row>
    <row r="38" spans="1:47" ht="30" customHeight="1">
      <c r="E38" s="149"/>
      <c r="F38" s="12" t="s">
        <v>135</v>
      </c>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U38" s="153">
        <f t="shared" si="15"/>
        <v>21</v>
      </c>
    </row>
    <row r="39" spans="1:47" ht="13.5" customHeight="1">
      <c r="E39" s="211" t="s">
        <v>136</v>
      </c>
      <c r="F39" s="211"/>
      <c r="G39" s="211"/>
      <c r="H39" s="211"/>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148"/>
      <c r="AG39" s="148"/>
      <c r="AU39" s="153">
        <f t="shared" ref="AU39:AU47" si="16">AU38+1</f>
        <v>22</v>
      </c>
    </row>
    <row r="40" spans="1:47" ht="8.25" customHeight="1">
      <c r="AU40" s="153">
        <f t="shared" si="16"/>
        <v>23</v>
      </c>
    </row>
    <row r="41" spans="1:47" ht="30" customHeight="1">
      <c r="B41" s="346" t="s">
        <v>72</v>
      </c>
      <c r="C41" s="347"/>
      <c r="E41" s="12" t="s">
        <v>75</v>
      </c>
      <c r="AU41" s="153">
        <f t="shared" si="16"/>
        <v>24</v>
      </c>
    </row>
    <row r="42" spans="1:47" ht="5" customHeight="1">
      <c r="C42" s="152"/>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U42" s="153">
        <f t="shared" si="16"/>
        <v>25</v>
      </c>
    </row>
    <row r="43" spans="1:47" ht="30" customHeight="1">
      <c r="B43" s="346" t="s">
        <v>72</v>
      </c>
      <c r="C43" s="347"/>
      <c r="E43" s="12" t="s">
        <v>76</v>
      </c>
      <c r="AU43" s="153">
        <f t="shared" si="16"/>
        <v>26</v>
      </c>
    </row>
    <row r="44" spans="1:47" ht="6.75" customHeight="1">
      <c r="AU44" s="153">
        <f t="shared" si="16"/>
        <v>27</v>
      </c>
    </row>
    <row r="45" spans="1:47">
      <c r="A45" s="13" t="s">
        <v>77</v>
      </c>
      <c r="AU45" s="153">
        <f t="shared" si="16"/>
        <v>28</v>
      </c>
    </row>
    <row r="46" spans="1:47" ht="6.75" customHeight="1">
      <c r="AU46" s="153">
        <f t="shared" si="16"/>
        <v>29</v>
      </c>
    </row>
    <row r="47" spans="1:47" ht="30" customHeight="1">
      <c r="B47" s="346" t="s">
        <v>72</v>
      </c>
      <c r="C47" s="347"/>
      <c r="E47" s="12" t="s">
        <v>78</v>
      </c>
      <c r="AU47" s="153">
        <f t="shared" si="16"/>
        <v>30</v>
      </c>
    </row>
    <row r="48" spans="1:47" ht="5" customHeight="1">
      <c r="C48" s="152"/>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U48" s="153" t="s">
        <v>81</v>
      </c>
    </row>
    <row r="49" spans="1:47" ht="30" customHeight="1">
      <c r="B49" s="346" t="s">
        <v>79</v>
      </c>
      <c r="C49" s="347"/>
      <c r="E49" s="12" t="s">
        <v>80</v>
      </c>
      <c r="AU49" s="153" t="s">
        <v>69</v>
      </c>
    </row>
    <row r="61" spans="1:47" ht="28.5" customHeight="1">
      <c r="A61" s="202"/>
      <c r="B61" s="203" t="s">
        <v>127</v>
      </c>
      <c r="C61" s="207" t="s">
        <v>128</v>
      </c>
      <c r="D61" s="207"/>
      <c r="E61" s="207"/>
      <c r="F61" s="207"/>
      <c r="G61" s="202"/>
      <c r="H61" s="202"/>
      <c r="I61" s="341" t="str">
        <f>IF(BC11=0,"",IF(様式第10号!J4=1,"正社員採用日",BC11))</f>
        <v/>
      </c>
      <c r="J61" s="341"/>
      <c r="K61" s="341"/>
      <c r="L61" s="341"/>
      <c r="M61" s="341"/>
      <c r="N61" s="341"/>
      <c r="O61" s="341"/>
      <c r="P61" s="341"/>
      <c r="Q61" s="204" t="s">
        <v>19</v>
      </c>
      <c r="S61" s="341" t="str">
        <f>IFERROR(INDEX(BC11:BC16,COUNTIF(AV11:AV16,"&lt;&gt;0")),"")</f>
        <v/>
      </c>
      <c r="T61" s="341"/>
      <c r="U61" s="341"/>
      <c r="V61" s="341"/>
      <c r="W61" s="341"/>
      <c r="X61" s="341"/>
      <c r="Y61" s="213"/>
      <c r="Z61" s="213"/>
      <c r="AA61" s="213"/>
      <c r="AB61" s="205"/>
      <c r="AC61" s="205"/>
      <c r="AE61" s="205"/>
      <c r="AF61" s="214" t="s">
        <v>137</v>
      </c>
    </row>
    <row r="62" spans="1:47" ht="28">
      <c r="A62" s="202"/>
      <c r="B62" s="203" t="s">
        <v>127</v>
      </c>
      <c r="C62" s="342" t="s">
        <v>129</v>
      </c>
      <c r="D62" s="342"/>
      <c r="E62" s="342"/>
      <c r="F62" s="342"/>
      <c r="G62" s="202"/>
      <c r="H62" s="202"/>
      <c r="I62" s="343" t="str">
        <f>AW11</f>
        <v/>
      </c>
      <c r="J62" s="343"/>
      <c r="K62" s="343"/>
      <c r="L62" s="343"/>
      <c r="M62" s="343"/>
      <c r="N62" s="343"/>
      <c r="O62" s="343"/>
      <c r="P62" s="343"/>
      <c r="Q62" s="204" t="s">
        <v>19</v>
      </c>
      <c r="S62" s="343" t="str">
        <f>IFERROR(INDEX(AV11:AV16,COUNTIF(AV11:AV16,"&lt;&gt;0")),"")</f>
        <v/>
      </c>
      <c r="T62" s="343"/>
      <c r="U62" s="343"/>
      <c r="V62" s="343"/>
      <c r="W62" s="343"/>
      <c r="X62" s="343"/>
      <c r="Y62" s="343"/>
      <c r="Z62" s="343"/>
      <c r="AA62" s="215"/>
      <c r="AB62" s="206"/>
      <c r="AC62" s="206"/>
      <c r="AD62" s="206"/>
      <c r="AE62" s="206"/>
      <c r="AF62" s="214" t="s">
        <v>138</v>
      </c>
    </row>
  </sheetData>
  <sheetProtection algorithmName="SHA-512" hashValue="HheAVuwzn9Gbie2d0FVEOyXoGBXrOX9CdqMSN4WAIeRSDEPIaqQfMIDGcZ/UMPVZxF7Ly8Q+Ea6MMK5U58k2RQ==" saltValue="eotN/dWDLGm7gZ4Ala11vg==" spinCount="100000" sheet="1" selectLockedCells="1"/>
  <mergeCells count="8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 ref="B9:H9"/>
    <mergeCell ref="K9:S9"/>
    <mergeCell ref="U9:AF9"/>
    <mergeCell ref="A11:B11"/>
    <mergeCell ref="E11:F11"/>
    <mergeCell ref="G11:I11"/>
    <mergeCell ref="AC11:AD11"/>
    <mergeCell ref="AE11:AF11"/>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AU7:BC7"/>
    <mergeCell ref="I61:P61"/>
    <mergeCell ref="S61:X61"/>
    <mergeCell ref="C62:F62"/>
    <mergeCell ref="I62:P62"/>
    <mergeCell ref="S62:Z62"/>
    <mergeCell ref="AC16:AD16"/>
    <mergeCell ref="B47:C47"/>
    <mergeCell ref="B49:C49"/>
    <mergeCell ref="A14:B14"/>
    <mergeCell ref="B33:C33"/>
    <mergeCell ref="A15:B15"/>
    <mergeCell ref="A16:B16"/>
    <mergeCell ref="B21:H21"/>
    <mergeCell ref="E24:O24"/>
    <mergeCell ref="E33:AG33"/>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75B92-EF12-4239-84AC-4873B7D37D93}">
  <sheetPr>
    <pageSetUpPr fitToPage="1"/>
  </sheetPr>
  <dimension ref="A1:BH48"/>
  <sheetViews>
    <sheetView showGridLines="0" view="pageBreakPreview" zoomScale="60" zoomScaleNormal="60" workbookViewId="0"/>
  </sheetViews>
  <sheetFormatPr baseColWidth="10" defaultColWidth="9" defaultRowHeight="18"/>
  <cols>
    <col min="1" max="1" width="4.33203125" style="218" customWidth="1"/>
    <col min="2" max="2" width="29.1640625" style="220" customWidth="1"/>
    <col min="3" max="4" width="13.1640625" style="220" bestFit="1" customWidth="1"/>
    <col min="5" max="5" width="11.33203125" style="220" bestFit="1" customWidth="1"/>
    <col min="6" max="7" width="11.5" style="220" bestFit="1" customWidth="1"/>
    <col min="8" max="8" width="10.83203125" style="220" customWidth="1"/>
    <col min="9" max="9" width="13.33203125" style="220" customWidth="1"/>
    <col min="10" max="10" width="13.1640625" style="220" bestFit="1" customWidth="1"/>
    <col min="11" max="11" width="11.5" style="220" bestFit="1" customWidth="1"/>
    <col min="12" max="12" width="10" style="220" bestFit="1" customWidth="1"/>
    <col min="13" max="13" width="9.1640625" style="220" bestFit="1" customWidth="1"/>
    <col min="14" max="14" width="11.5" style="220" bestFit="1" customWidth="1"/>
    <col min="15" max="15" width="12.6640625" style="220" customWidth="1"/>
    <col min="16" max="16" width="3.33203125" style="220" bestFit="1" customWidth="1"/>
    <col min="17" max="17" width="13.1640625" style="220" bestFit="1" customWidth="1"/>
    <col min="18" max="18" width="3.33203125" style="220" customWidth="1"/>
    <col min="19" max="23" width="5.1640625" style="220" customWidth="1"/>
    <col min="24" max="25" width="5.1640625" style="220" hidden="1" customWidth="1"/>
    <col min="26" max="26" width="10.83203125" style="220" hidden="1" customWidth="1"/>
    <col min="27" max="27" width="12.6640625" style="220" hidden="1" customWidth="1"/>
    <col min="28" max="28" width="2.6640625" style="220" hidden="1" customWidth="1"/>
    <col min="29" max="29" width="10.83203125" style="220" hidden="1" customWidth="1"/>
    <col min="30" max="30" width="5.1640625" style="220" hidden="1" customWidth="1"/>
    <col min="31" max="31" width="2.6640625" style="256" hidden="1" customWidth="1"/>
    <col min="32" max="32" width="6" style="256" hidden="1" customWidth="1"/>
    <col min="33" max="33" width="3.6640625" style="257" hidden="1" customWidth="1"/>
    <col min="34" max="34" width="4.33203125" style="256" hidden="1" customWidth="1"/>
    <col min="35" max="35" width="3" style="256" hidden="1" customWidth="1"/>
    <col min="36" max="36" width="6.1640625" style="256" hidden="1" customWidth="1"/>
    <col min="37" max="37" width="5.83203125" style="256" hidden="1" customWidth="1"/>
    <col min="38" max="38" width="5.6640625" style="256" hidden="1" customWidth="1"/>
    <col min="39" max="39" width="4.1640625" style="256" hidden="1" customWidth="1"/>
    <col min="40" max="40" width="4" style="256" hidden="1" customWidth="1"/>
    <col min="41" max="41" width="4.33203125" style="256" hidden="1" customWidth="1"/>
    <col min="42" max="43" width="4" style="256" hidden="1" customWidth="1"/>
    <col min="44" max="44" width="4.6640625" style="256" hidden="1" customWidth="1"/>
    <col min="45" max="45" width="4" style="256" hidden="1" customWidth="1"/>
    <col min="46" max="46" width="4.6640625" style="256" hidden="1" customWidth="1"/>
    <col min="47" max="47" width="4" style="256" hidden="1" customWidth="1"/>
    <col min="48" max="48" width="5.6640625" style="256" hidden="1" customWidth="1"/>
    <col min="49" max="49" width="4.33203125" style="256" hidden="1" customWidth="1"/>
    <col min="50" max="50" width="3.1640625" style="256" hidden="1" customWidth="1"/>
    <col min="51" max="51" width="2.6640625" style="256" hidden="1" customWidth="1"/>
    <col min="52" max="52" width="8" style="256" hidden="1" customWidth="1"/>
    <col min="53" max="53" width="2.6640625" style="256" hidden="1" customWidth="1"/>
    <col min="54" max="54" width="5" style="256" hidden="1" customWidth="1"/>
    <col min="55" max="55" width="2.6640625" style="256" hidden="1" customWidth="1"/>
    <col min="56" max="56" width="2.33203125" style="256" hidden="1" customWidth="1"/>
    <col min="57" max="57" width="5.1640625" style="256" hidden="1" customWidth="1"/>
    <col min="58" max="58" width="6.1640625" style="256" hidden="1" customWidth="1"/>
    <col min="59" max="59" width="3.6640625" style="256" hidden="1" customWidth="1"/>
    <col min="60" max="60" width="5.1640625" style="220" hidden="1" customWidth="1"/>
    <col min="61" max="16384" width="9" style="220"/>
  </cols>
  <sheetData>
    <row r="1" spans="1:60">
      <c r="X1" s="252" t="s">
        <v>144</v>
      </c>
      <c r="Y1" s="252"/>
      <c r="Z1" s="252"/>
      <c r="AA1" s="252"/>
      <c r="AB1" s="252"/>
      <c r="AC1" s="252"/>
      <c r="AD1" s="252"/>
      <c r="AE1" s="253"/>
      <c r="AF1" s="253"/>
      <c r="AG1" s="254"/>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2"/>
      <c r="BG1" s="253"/>
      <c r="BH1" s="255" t="s">
        <v>144</v>
      </c>
    </row>
    <row r="2" spans="1:60" ht="39" customHeight="1" thickBot="1">
      <c r="B2" s="219"/>
      <c r="I2" s="221"/>
      <c r="J2" s="391" t="s">
        <v>82</v>
      </c>
      <c r="K2" s="392"/>
      <c r="L2" s="392"/>
      <c r="M2" s="392"/>
      <c r="N2" s="392"/>
      <c r="O2" s="392"/>
      <c r="P2" s="392"/>
      <c r="Q2" s="392"/>
      <c r="R2" s="392"/>
      <c r="S2" s="392"/>
      <c r="T2" s="392"/>
      <c r="U2" s="392"/>
      <c r="V2" s="393"/>
      <c r="Z2" s="220" t="s">
        <v>140</v>
      </c>
    </row>
    <row r="3" spans="1:60" ht="34" thickBot="1">
      <c r="A3" s="400" t="s">
        <v>145</v>
      </c>
      <c r="B3" s="400"/>
      <c r="C3" s="400"/>
      <c r="D3" s="400"/>
      <c r="E3" s="400"/>
      <c r="F3" s="400"/>
      <c r="G3" s="400"/>
      <c r="H3" s="400"/>
      <c r="I3" s="400"/>
      <c r="J3" s="394"/>
      <c r="K3" s="395"/>
      <c r="L3" s="395"/>
      <c r="M3" s="395"/>
      <c r="N3" s="395"/>
      <c r="O3" s="395"/>
      <c r="P3" s="395"/>
      <c r="Q3" s="395"/>
      <c r="R3" s="395"/>
      <c r="S3" s="395"/>
      <c r="T3" s="395"/>
      <c r="U3" s="395"/>
      <c r="V3" s="396"/>
      <c r="Z3" s="258">
        <v>45383</v>
      </c>
      <c r="AA3" s="222" t="s">
        <v>141</v>
      </c>
      <c r="AB3" s="222" t="s">
        <v>142</v>
      </c>
      <c r="AC3" s="222"/>
    </row>
    <row r="4" spans="1:60" ht="18.75" customHeight="1">
      <c r="H4" s="221"/>
      <c r="I4" s="221"/>
      <c r="J4" s="397"/>
      <c r="K4" s="398"/>
      <c r="L4" s="398"/>
      <c r="M4" s="398"/>
      <c r="N4" s="398"/>
      <c r="O4" s="398"/>
      <c r="P4" s="398"/>
      <c r="Q4" s="398"/>
      <c r="R4" s="398"/>
      <c r="S4" s="398"/>
      <c r="T4" s="398"/>
      <c r="U4" s="398"/>
      <c r="V4" s="399"/>
      <c r="Z4" s="222"/>
      <c r="AA4" s="222"/>
      <c r="AB4" s="222"/>
      <c r="AC4" s="222"/>
    </row>
    <row r="5" spans="1:60" ht="19" thickBot="1">
      <c r="Z5" s="222"/>
      <c r="AA5" s="401" t="s">
        <v>143</v>
      </c>
      <c r="AB5" s="401"/>
      <c r="AC5" s="401"/>
    </row>
    <row r="6" spans="1:60" ht="30" customHeight="1" thickBot="1">
      <c r="A6" s="377" t="s">
        <v>83</v>
      </c>
      <c r="B6" s="377"/>
      <c r="C6" s="223" t="s">
        <v>84</v>
      </c>
      <c r="D6" s="223" t="s">
        <v>85</v>
      </c>
      <c r="E6" s="223" t="s">
        <v>86</v>
      </c>
      <c r="F6" s="223" t="s">
        <v>87</v>
      </c>
      <c r="G6" s="223" t="s">
        <v>88</v>
      </c>
      <c r="H6" s="223" t="s">
        <v>89</v>
      </c>
      <c r="I6" s="223"/>
      <c r="J6" s="223" t="s">
        <v>85</v>
      </c>
      <c r="K6" s="223" t="s">
        <v>86</v>
      </c>
      <c r="L6" s="223" t="s">
        <v>87</v>
      </c>
      <c r="M6" s="223" t="s">
        <v>88</v>
      </c>
      <c r="N6" s="223" t="s">
        <v>89</v>
      </c>
      <c r="O6" s="402" t="s">
        <v>90</v>
      </c>
      <c r="P6" s="403"/>
      <c r="Q6" s="404"/>
      <c r="R6" s="224"/>
      <c r="S6" s="405" t="s">
        <v>91</v>
      </c>
      <c r="T6" s="406"/>
      <c r="U6" s="406"/>
      <c r="V6" s="407"/>
      <c r="Z6" s="223" t="s">
        <v>84</v>
      </c>
      <c r="AA6" s="223" t="s">
        <v>85</v>
      </c>
      <c r="AB6" s="248"/>
      <c r="AC6" s="223" t="s">
        <v>85</v>
      </c>
    </row>
    <row r="7" spans="1:60" ht="30" customHeight="1" thickTop="1" thickBot="1">
      <c r="A7" s="226" t="s">
        <v>92</v>
      </c>
      <c r="B7" s="227" t="s">
        <v>93</v>
      </c>
      <c r="C7" s="228">
        <f>EOMONTH($Z$3,0)</f>
        <v>45412</v>
      </c>
      <c r="D7" s="229">
        <f>DATE(YEAR($Z$3),MONTH($Z$3)-1,21)</f>
        <v>45372</v>
      </c>
      <c r="E7" s="230">
        <v>0.33333333333333331</v>
      </c>
      <c r="F7" s="231">
        <v>0.70833333333333337</v>
      </c>
      <c r="G7" s="232" t="s">
        <v>94</v>
      </c>
      <c r="H7" s="233" t="s">
        <v>95</v>
      </c>
      <c r="I7" s="234" t="s">
        <v>96</v>
      </c>
      <c r="J7" s="229">
        <f>DATE(YEAR($Z$3),MONTH($Z$3),20)</f>
        <v>45402</v>
      </c>
      <c r="K7" s="230">
        <v>0.33333333333333331</v>
      </c>
      <c r="L7" s="231">
        <v>0.70833333333333337</v>
      </c>
      <c r="M7" s="232" t="s">
        <v>94</v>
      </c>
      <c r="N7" s="233" t="s">
        <v>95</v>
      </c>
      <c r="O7" s="413" t="s">
        <v>97</v>
      </c>
      <c r="P7" s="414"/>
      <c r="Q7" s="415"/>
      <c r="R7" s="224"/>
      <c r="S7" s="408"/>
      <c r="T7" s="385"/>
      <c r="U7" s="385"/>
      <c r="V7" s="409"/>
      <c r="Z7" s="228">
        <f>EOMONTH($Z$3,0)</f>
        <v>45412</v>
      </c>
      <c r="AA7" s="229">
        <f>DATE(YEAR($Z$3),MONTH($Z$3)-1,21)</f>
        <v>45372</v>
      </c>
      <c r="AB7" s="249"/>
      <c r="AC7" s="229">
        <f>DATE(YEAR($Z$3),MONTH($Z$3),20)</f>
        <v>45402</v>
      </c>
    </row>
    <row r="8" spans="1:60" ht="30" customHeight="1" thickTop="1" thickBot="1">
      <c r="A8" s="226" t="s">
        <v>98</v>
      </c>
      <c r="B8" s="227" t="s">
        <v>99</v>
      </c>
      <c r="C8" s="228">
        <f>DATE(YEAR($Z$3),MONTH($Z$3),20)</f>
        <v>45402</v>
      </c>
      <c r="D8" s="229">
        <f>DATE(YEAR($Z$3),MONTH($Z$3)-2,21)</f>
        <v>45343</v>
      </c>
      <c r="E8" s="230">
        <v>0.33333333333333331</v>
      </c>
      <c r="F8" s="231">
        <v>0.70833333333333337</v>
      </c>
      <c r="G8" s="232" t="s">
        <v>94</v>
      </c>
      <c r="H8" s="233" t="s">
        <v>95</v>
      </c>
      <c r="I8" s="234" t="s">
        <v>96</v>
      </c>
      <c r="J8" s="229">
        <f>DATE(YEAR($Z$3),MONTH($Z$3)-1,20)</f>
        <v>45371</v>
      </c>
      <c r="K8" s="230">
        <v>0.33333333333333331</v>
      </c>
      <c r="L8" s="231">
        <v>0.70833333333333337</v>
      </c>
      <c r="M8" s="232" t="s">
        <v>94</v>
      </c>
      <c r="N8" s="233" t="s">
        <v>95</v>
      </c>
      <c r="O8" s="413" t="s">
        <v>97</v>
      </c>
      <c r="P8" s="414"/>
      <c r="Q8" s="415"/>
      <c r="R8" s="224"/>
      <c r="S8" s="408"/>
      <c r="T8" s="385"/>
      <c r="U8" s="385"/>
      <c r="V8" s="409"/>
      <c r="Z8" s="228">
        <f>DATE(YEAR($Z$3),MONTH($Z$3),20)</f>
        <v>45402</v>
      </c>
      <c r="AA8" s="229">
        <f>DATE(YEAR($Z$3),MONTH($Z$3)-2,21)</f>
        <v>45343</v>
      </c>
      <c r="AB8" s="249"/>
      <c r="AC8" s="229">
        <f>DATE(YEAR($Z$3),MONTH($Z$3)-1,20)</f>
        <v>45371</v>
      </c>
    </row>
    <row r="9" spans="1:60" ht="30" customHeight="1" thickTop="1" thickBot="1">
      <c r="A9" s="226" t="s">
        <v>100</v>
      </c>
      <c r="B9" s="227" t="s">
        <v>101</v>
      </c>
      <c r="C9" s="228">
        <f>DATE(YEAR($Z$3),MONTH($Z$3),20)</f>
        <v>45402</v>
      </c>
      <c r="D9" s="229">
        <f>DATE(YEAR($Z$3),MONTH($Z$3)-1,1)</f>
        <v>45352</v>
      </c>
      <c r="E9" s="230">
        <v>0.33333333333333331</v>
      </c>
      <c r="F9" s="231">
        <v>0.70833333333333337</v>
      </c>
      <c r="G9" s="232" t="s">
        <v>94</v>
      </c>
      <c r="H9" s="233" t="s">
        <v>95</v>
      </c>
      <c r="I9" s="234" t="s">
        <v>96</v>
      </c>
      <c r="J9" s="229">
        <f>EOMONTH($Z$3-1,0)</f>
        <v>45382</v>
      </c>
      <c r="K9" s="230">
        <v>0.33333333333333331</v>
      </c>
      <c r="L9" s="231">
        <v>0.70833333333333337</v>
      </c>
      <c r="M9" s="232" t="s">
        <v>94</v>
      </c>
      <c r="N9" s="233" t="s">
        <v>95</v>
      </c>
      <c r="O9" s="413" t="s">
        <v>97</v>
      </c>
      <c r="P9" s="414"/>
      <c r="Q9" s="415"/>
      <c r="R9" s="224"/>
      <c r="S9" s="408"/>
      <c r="T9" s="385"/>
      <c r="U9" s="385"/>
      <c r="V9" s="409"/>
      <c r="Z9" s="228">
        <f>DATE(YEAR($Z$3),MONTH($Z$3),20)</f>
        <v>45402</v>
      </c>
      <c r="AA9" s="229">
        <f>DATE(YEAR($Z$3),MONTH($Z$3)-1,1)</f>
        <v>45352</v>
      </c>
      <c r="AB9" s="249"/>
      <c r="AC9" s="229">
        <f>EOMONTH($Z$3-1,0)</f>
        <v>45382</v>
      </c>
    </row>
    <row r="10" spans="1:60" ht="30" customHeight="1" thickTop="1" thickBot="1">
      <c r="A10" s="226" t="s">
        <v>102</v>
      </c>
      <c r="B10" s="227" t="s">
        <v>103</v>
      </c>
      <c r="C10" s="228">
        <f>EOMONTH($Z$3,0)</f>
        <v>45412</v>
      </c>
      <c r="D10" s="229">
        <f>DATE(YEAR($Z$3),MONTH($Z$3),1)</f>
        <v>45383</v>
      </c>
      <c r="E10" s="230">
        <v>0.33333333333333331</v>
      </c>
      <c r="F10" s="231">
        <v>0.70833333333333337</v>
      </c>
      <c r="G10" s="232" t="s">
        <v>94</v>
      </c>
      <c r="H10" s="233" t="s">
        <v>95</v>
      </c>
      <c r="I10" s="234" t="s">
        <v>96</v>
      </c>
      <c r="J10" s="229">
        <f>EOMONTH($Z$3,0)</f>
        <v>45412</v>
      </c>
      <c r="K10" s="230">
        <v>0.33333333333333331</v>
      </c>
      <c r="L10" s="231">
        <v>0.70833333333333337</v>
      </c>
      <c r="M10" s="232" t="s">
        <v>94</v>
      </c>
      <c r="N10" s="233" t="s">
        <v>95</v>
      </c>
      <c r="O10" s="416" t="s">
        <v>97</v>
      </c>
      <c r="P10" s="417"/>
      <c r="Q10" s="418"/>
      <c r="R10" s="224"/>
      <c r="S10" s="410"/>
      <c r="T10" s="411"/>
      <c r="U10" s="411"/>
      <c r="V10" s="412"/>
      <c r="Z10" s="228">
        <f>EOMONTH($Z$3,0)</f>
        <v>45412</v>
      </c>
      <c r="AA10" s="229">
        <f>DATE(YEAR($Z$3),MONTH($Z$3),1)</f>
        <v>45383</v>
      </c>
      <c r="AB10" s="249"/>
      <c r="AC10" s="229">
        <f>EOMONTH($Z$3,0)</f>
        <v>45412</v>
      </c>
    </row>
    <row r="11" spans="1:60" ht="26" thickTop="1" thickBot="1">
      <c r="A11" s="376"/>
      <c r="B11" s="376"/>
      <c r="C11" s="235"/>
      <c r="D11" s="235"/>
      <c r="E11" s="235"/>
      <c r="F11" s="235"/>
      <c r="G11" s="235"/>
      <c r="H11" s="235"/>
      <c r="I11" s="235"/>
      <c r="J11" s="235"/>
      <c r="K11" s="235"/>
      <c r="L11" s="235"/>
      <c r="M11" s="235"/>
      <c r="N11" s="235"/>
      <c r="O11" s="235"/>
      <c r="P11" s="235"/>
      <c r="Q11" s="235"/>
      <c r="R11" s="235"/>
      <c r="S11" s="235"/>
      <c r="T11" s="235"/>
      <c r="U11" s="235"/>
      <c r="Z11" s="250"/>
      <c r="AA11" s="250"/>
      <c r="AB11" s="222"/>
      <c r="AC11" s="222"/>
    </row>
    <row r="12" spans="1:60" ht="30" customHeight="1" thickTop="1">
      <c r="A12" s="377" t="s">
        <v>104</v>
      </c>
      <c r="B12" s="377"/>
      <c r="C12" s="223" t="s">
        <v>84</v>
      </c>
      <c r="D12" s="223" t="s">
        <v>105</v>
      </c>
      <c r="E12" s="223" t="s">
        <v>89</v>
      </c>
      <c r="F12" s="223" t="s">
        <v>106</v>
      </c>
      <c r="G12" s="223" t="s">
        <v>107</v>
      </c>
      <c r="H12" s="223" t="s">
        <v>108</v>
      </c>
      <c r="I12" s="223" t="s">
        <v>109</v>
      </c>
      <c r="J12" s="223" t="s">
        <v>110</v>
      </c>
      <c r="K12" s="223" t="s">
        <v>111</v>
      </c>
      <c r="L12" s="223" t="s">
        <v>112</v>
      </c>
      <c r="M12" s="223" t="s">
        <v>113</v>
      </c>
      <c r="N12" s="223" t="s">
        <v>114</v>
      </c>
      <c r="O12" s="378" t="s">
        <v>115</v>
      </c>
      <c r="P12" s="379"/>
      <c r="Q12" s="380"/>
      <c r="R12" s="236"/>
      <c r="S12" s="381" t="s">
        <v>116</v>
      </c>
      <c r="T12" s="382"/>
      <c r="U12" s="382"/>
      <c r="V12" s="383"/>
      <c r="Z12" s="223" t="s">
        <v>84</v>
      </c>
      <c r="AA12" s="250"/>
      <c r="AB12" s="222"/>
      <c r="AC12" s="222"/>
    </row>
    <row r="13" spans="1:60" ht="30" customHeight="1">
      <c r="A13" s="226" t="s">
        <v>92</v>
      </c>
      <c r="B13" s="227" t="s">
        <v>93</v>
      </c>
      <c r="C13" s="237">
        <f>C7</f>
        <v>45412</v>
      </c>
      <c r="D13" s="238">
        <v>25</v>
      </c>
      <c r="E13" s="238">
        <v>200</v>
      </c>
      <c r="F13" s="239">
        <v>200000</v>
      </c>
      <c r="G13" s="239">
        <v>5000</v>
      </c>
      <c r="H13" s="239">
        <v>10000</v>
      </c>
      <c r="I13" s="239">
        <v>2000</v>
      </c>
      <c r="J13" s="239">
        <v>15000</v>
      </c>
      <c r="K13" s="239">
        <v>2000</v>
      </c>
      <c r="L13" s="239">
        <v>10000</v>
      </c>
      <c r="M13" s="239">
        <v>5000</v>
      </c>
      <c r="N13" s="240">
        <v>181000</v>
      </c>
      <c r="O13" s="241">
        <f>D7</f>
        <v>45372</v>
      </c>
      <c r="P13" s="242" t="s">
        <v>117</v>
      </c>
      <c r="Q13" s="243">
        <f>J7</f>
        <v>45402</v>
      </c>
      <c r="R13" s="236"/>
      <c r="S13" s="384"/>
      <c r="T13" s="385"/>
      <c r="U13" s="385"/>
      <c r="V13" s="386"/>
      <c r="Z13" s="237">
        <f>Z7</f>
        <v>45412</v>
      </c>
      <c r="AA13" s="251"/>
      <c r="AB13" s="248"/>
      <c r="AC13" s="248"/>
      <c r="AF13" s="259"/>
    </row>
    <row r="14" spans="1:60" ht="30" customHeight="1">
      <c r="A14" s="226" t="s">
        <v>98</v>
      </c>
      <c r="B14" s="227" t="s">
        <v>99</v>
      </c>
      <c r="C14" s="237">
        <f>C8</f>
        <v>45402</v>
      </c>
      <c r="D14" s="238">
        <v>25</v>
      </c>
      <c r="E14" s="238">
        <v>200</v>
      </c>
      <c r="F14" s="239">
        <v>200000</v>
      </c>
      <c r="G14" s="239">
        <v>5000</v>
      </c>
      <c r="H14" s="239">
        <v>10000</v>
      </c>
      <c r="I14" s="239">
        <v>2000</v>
      </c>
      <c r="J14" s="239">
        <v>15000</v>
      </c>
      <c r="K14" s="239">
        <v>2000</v>
      </c>
      <c r="L14" s="239">
        <v>10000</v>
      </c>
      <c r="M14" s="239">
        <v>5000</v>
      </c>
      <c r="N14" s="240">
        <v>181000</v>
      </c>
      <c r="O14" s="241">
        <f t="shared" ref="O14:O16" si="0">D8</f>
        <v>45343</v>
      </c>
      <c r="P14" s="242" t="s">
        <v>117</v>
      </c>
      <c r="Q14" s="243">
        <f t="shared" ref="Q14:Q16" si="1">J8</f>
        <v>45371</v>
      </c>
      <c r="R14" s="236"/>
      <c r="S14" s="384"/>
      <c r="T14" s="385"/>
      <c r="U14" s="385"/>
      <c r="V14" s="386"/>
      <c r="Z14" s="237">
        <f>Z8</f>
        <v>45402</v>
      </c>
      <c r="AA14" s="251"/>
      <c r="AB14" s="248"/>
      <c r="AC14" s="248"/>
    </row>
    <row r="15" spans="1:60" ht="30" customHeight="1">
      <c r="A15" s="226" t="s">
        <v>100</v>
      </c>
      <c r="B15" s="227" t="s">
        <v>101</v>
      </c>
      <c r="C15" s="237">
        <f>C9</f>
        <v>45402</v>
      </c>
      <c r="D15" s="238">
        <v>25</v>
      </c>
      <c r="E15" s="238">
        <v>200</v>
      </c>
      <c r="F15" s="239">
        <v>200000</v>
      </c>
      <c r="G15" s="239">
        <v>5000</v>
      </c>
      <c r="H15" s="239">
        <v>10000</v>
      </c>
      <c r="I15" s="239">
        <v>2000</v>
      </c>
      <c r="J15" s="239">
        <v>15000</v>
      </c>
      <c r="K15" s="239">
        <v>2000</v>
      </c>
      <c r="L15" s="239">
        <v>10000</v>
      </c>
      <c r="M15" s="239">
        <v>5000</v>
      </c>
      <c r="N15" s="240">
        <v>181000</v>
      </c>
      <c r="O15" s="241">
        <f t="shared" si="0"/>
        <v>45352</v>
      </c>
      <c r="P15" s="242" t="s">
        <v>117</v>
      </c>
      <c r="Q15" s="243">
        <f t="shared" si="1"/>
        <v>45382</v>
      </c>
      <c r="R15" s="236"/>
      <c r="S15" s="384"/>
      <c r="T15" s="385"/>
      <c r="U15" s="385"/>
      <c r="V15" s="386"/>
      <c r="Z15" s="237">
        <f>Z9</f>
        <v>45402</v>
      </c>
      <c r="AA15" s="251"/>
      <c r="AB15" s="248"/>
      <c r="AC15" s="248"/>
    </row>
    <row r="16" spans="1:60" ht="30" customHeight="1" thickBot="1">
      <c r="A16" s="226" t="s">
        <v>102</v>
      </c>
      <c r="B16" s="227" t="s">
        <v>103</v>
      </c>
      <c r="C16" s="237">
        <f>C10</f>
        <v>45412</v>
      </c>
      <c r="D16" s="238">
        <v>25</v>
      </c>
      <c r="E16" s="238">
        <v>200</v>
      </c>
      <c r="F16" s="239">
        <v>200000</v>
      </c>
      <c r="G16" s="239">
        <v>5000</v>
      </c>
      <c r="H16" s="239">
        <v>10000</v>
      </c>
      <c r="I16" s="239">
        <v>2000</v>
      </c>
      <c r="J16" s="239">
        <v>15000</v>
      </c>
      <c r="K16" s="239">
        <v>2000</v>
      </c>
      <c r="L16" s="239">
        <v>10000</v>
      </c>
      <c r="M16" s="239">
        <v>5000</v>
      </c>
      <c r="N16" s="240">
        <v>181000</v>
      </c>
      <c r="O16" s="244">
        <f t="shared" si="0"/>
        <v>45383</v>
      </c>
      <c r="P16" s="245" t="s">
        <v>117</v>
      </c>
      <c r="Q16" s="246">
        <f t="shared" si="1"/>
        <v>45412</v>
      </c>
      <c r="R16" s="236"/>
      <c r="S16" s="387"/>
      <c r="T16" s="388"/>
      <c r="U16" s="388"/>
      <c r="V16" s="389"/>
      <c r="Z16" s="237">
        <f>Z10</f>
        <v>45412</v>
      </c>
      <c r="AA16" s="251"/>
      <c r="AB16" s="248"/>
      <c r="AC16" s="248"/>
    </row>
    <row r="17" spans="1:59" ht="30" customHeight="1" thickTop="1">
      <c r="A17" s="223"/>
      <c r="B17" s="236"/>
      <c r="C17" s="236"/>
      <c r="D17" s="236"/>
      <c r="E17" s="236"/>
      <c r="F17" s="236"/>
      <c r="G17" s="236"/>
      <c r="H17" s="236"/>
      <c r="I17" s="236"/>
      <c r="J17" s="236"/>
      <c r="K17" s="236"/>
      <c r="L17" s="236"/>
      <c r="M17" s="236"/>
      <c r="N17" s="236"/>
      <c r="O17" s="236"/>
      <c r="P17" s="236"/>
      <c r="Q17" s="236"/>
      <c r="R17" s="236"/>
      <c r="S17" s="247"/>
      <c r="T17" s="247"/>
      <c r="U17" s="247"/>
      <c r="V17" s="225"/>
      <c r="Z17" s="222"/>
      <c r="AA17" s="222"/>
      <c r="AB17" s="222"/>
      <c r="AC17" s="222"/>
    </row>
    <row r="18" spans="1:59">
      <c r="Z18" s="222"/>
      <c r="AA18" s="222"/>
      <c r="AB18" s="222"/>
      <c r="AC18" s="222"/>
    </row>
    <row r="19" spans="1:59">
      <c r="Z19" s="222"/>
      <c r="AA19" s="222"/>
      <c r="AB19" s="222"/>
      <c r="AC19" s="222"/>
    </row>
    <row r="20" spans="1:59">
      <c r="AE20" s="260"/>
      <c r="AF20" s="261"/>
      <c r="AG20" s="262"/>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3"/>
    </row>
    <row r="21" spans="1:59" ht="23.25" customHeight="1">
      <c r="AA21" s="218"/>
      <c r="AB21" s="218"/>
      <c r="AE21" s="264"/>
      <c r="AF21" s="390" t="s">
        <v>126</v>
      </c>
      <c r="AG21" s="390"/>
      <c r="AH21" s="390"/>
      <c r="AI21" s="390"/>
      <c r="AJ21" s="390"/>
      <c r="BG21" s="265"/>
    </row>
    <row r="22" spans="1:59">
      <c r="AE22" s="264"/>
      <c r="BG22" s="265"/>
    </row>
    <row r="23" spans="1:59" ht="28" thickBot="1">
      <c r="AE23" s="264"/>
      <c r="AF23" s="266"/>
      <c r="AG23" s="267" t="s">
        <v>50</v>
      </c>
      <c r="AH23" s="267"/>
      <c r="AI23" s="267"/>
      <c r="AJ23" s="267"/>
      <c r="AK23" s="267"/>
      <c r="AL23" s="268"/>
      <c r="AM23" s="375" t="s">
        <v>51</v>
      </c>
      <c r="AN23" s="375"/>
      <c r="AO23" s="375"/>
      <c r="AP23" s="375"/>
      <c r="AQ23" s="375"/>
      <c r="AR23" s="375"/>
      <c r="AS23" s="375"/>
      <c r="AT23" s="375"/>
      <c r="AU23" s="375"/>
      <c r="AV23" s="268"/>
      <c r="AW23" s="375" t="s">
        <v>52</v>
      </c>
      <c r="AX23" s="375"/>
      <c r="AY23" s="375"/>
      <c r="AZ23" s="375"/>
      <c r="BA23" s="375"/>
      <c r="BB23" s="375"/>
      <c r="BC23" s="375"/>
      <c r="BD23" s="375"/>
      <c r="BE23" s="375"/>
      <c r="BF23" s="375"/>
      <c r="BG23" s="265"/>
    </row>
    <row r="24" spans="1:59" ht="20.25" customHeight="1">
      <c r="AE24" s="264"/>
      <c r="AG24" s="269"/>
      <c r="AH24" s="270"/>
      <c r="AI24" s="270"/>
      <c r="AJ24" s="270"/>
      <c r="AK24" s="270"/>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5"/>
    </row>
    <row r="25" spans="1:59" ht="20.25" customHeight="1">
      <c r="AE25" s="264"/>
      <c r="AF25" s="271" t="s">
        <v>121</v>
      </c>
      <c r="AG25" s="272">
        <f>$Z$3</f>
        <v>45383</v>
      </c>
      <c r="AH25" s="273" t="s">
        <v>7</v>
      </c>
      <c r="AI25" s="274" t="s">
        <v>57</v>
      </c>
      <c r="AJ25" s="275">
        <v>200</v>
      </c>
      <c r="AK25" s="274" t="s">
        <v>58</v>
      </c>
      <c r="AL25" s="273"/>
      <c r="AM25" s="276">
        <f>AA7</f>
        <v>45372</v>
      </c>
      <c r="AN25" s="274" t="s">
        <v>20</v>
      </c>
      <c r="AO25" s="277">
        <f>$AA$7</f>
        <v>45372</v>
      </c>
      <c r="AP25" s="274" t="s">
        <v>8</v>
      </c>
      <c r="AQ25" s="273" t="s">
        <v>19</v>
      </c>
      <c r="AR25" s="276">
        <f>$AC$7</f>
        <v>45402</v>
      </c>
      <c r="AS25" s="274" t="s">
        <v>20</v>
      </c>
      <c r="AT25" s="277">
        <f>$AC$7</f>
        <v>45402</v>
      </c>
      <c r="AU25" s="274" t="s">
        <v>8</v>
      </c>
      <c r="AV25" s="273"/>
      <c r="AW25" s="272">
        <f>$Z$3</f>
        <v>45383</v>
      </c>
      <c r="AX25" s="273" t="s">
        <v>7</v>
      </c>
      <c r="AY25" s="278" t="s">
        <v>60</v>
      </c>
      <c r="AZ25" s="279">
        <f>DATE(YEAR($Z$3),MONTH($Z$3),1)</f>
        <v>45383</v>
      </c>
      <c r="BA25" s="278" t="s">
        <v>19</v>
      </c>
      <c r="BB25" s="280">
        <f>EOMONTH($Z$3,0)</f>
        <v>45412</v>
      </c>
      <c r="BC25" s="278" t="s">
        <v>61</v>
      </c>
      <c r="BD25" s="281" t="s">
        <v>57</v>
      </c>
      <c r="BE25" s="275">
        <v>30</v>
      </c>
      <c r="BF25" s="274" t="s">
        <v>58</v>
      </c>
      <c r="BG25" s="265"/>
    </row>
    <row r="26" spans="1:59" ht="20.25" customHeight="1">
      <c r="AE26" s="264"/>
      <c r="AF26" s="282"/>
      <c r="AG26" s="283"/>
      <c r="AM26" s="272"/>
      <c r="AW26" s="283"/>
      <c r="BG26" s="265"/>
    </row>
    <row r="27" spans="1:59" ht="20.25" customHeight="1">
      <c r="AE27" s="264"/>
      <c r="AF27" s="271" t="s">
        <v>122</v>
      </c>
      <c r="AG27" s="272">
        <f>$Z$3</f>
        <v>45383</v>
      </c>
      <c r="AH27" s="273" t="s">
        <v>7</v>
      </c>
      <c r="AI27" s="274" t="s">
        <v>57</v>
      </c>
      <c r="AJ27" s="275">
        <v>200</v>
      </c>
      <c r="AK27" s="274" t="s">
        <v>58</v>
      </c>
      <c r="AL27" s="273"/>
      <c r="AM27" s="276">
        <f>$AA$8</f>
        <v>45343</v>
      </c>
      <c r="AN27" s="274" t="s">
        <v>20</v>
      </c>
      <c r="AO27" s="277">
        <f>$AA$8</f>
        <v>45343</v>
      </c>
      <c r="AP27" s="274" t="s">
        <v>8</v>
      </c>
      <c r="AQ27" s="273" t="s">
        <v>19</v>
      </c>
      <c r="AR27" s="276">
        <f>$AC$8</f>
        <v>45371</v>
      </c>
      <c r="AS27" s="274" t="s">
        <v>62</v>
      </c>
      <c r="AT27" s="277">
        <f>$AC$8</f>
        <v>45371</v>
      </c>
      <c r="AU27" s="274" t="s">
        <v>8</v>
      </c>
      <c r="AV27" s="273"/>
      <c r="AW27" s="272">
        <f>$Z$3</f>
        <v>45383</v>
      </c>
      <c r="AX27" s="273" t="s">
        <v>7</v>
      </c>
      <c r="AY27" s="278" t="s">
        <v>60</v>
      </c>
      <c r="AZ27" s="279">
        <f>DATE(YEAR($Z$3),MONTH($Z$3),1)</f>
        <v>45383</v>
      </c>
      <c r="BA27" s="278" t="s">
        <v>19</v>
      </c>
      <c r="BB27" s="280">
        <f>EOMONTH($Z$3,0)</f>
        <v>45412</v>
      </c>
      <c r="BC27" s="278" t="s">
        <v>61</v>
      </c>
      <c r="BD27" s="281" t="s">
        <v>57</v>
      </c>
      <c r="BE27" s="275">
        <v>30</v>
      </c>
      <c r="BF27" s="274" t="s">
        <v>58</v>
      </c>
      <c r="BG27" s="265"/>
    </row>
    <row r="28" spans="1:59" ht="20.25" customHeight="1">
      <c r="AE28" s="264"/>
      <c r="AF28" s="282"/>
      <c r="AG28" s="283"/>
      <c r="AM28" s="272"/>
      <c r="AW28" s="283"/>
      <c r="BG28" s="265"/>
    </row>
    <row r="29" spans="1:59" ht="20.25" customHeight="1">
      <c r="AE29" s="264"/>
      <c r="AF29" s="271" t="s">
        <v>123</v>
      </c>
      <c r="AG29" s="272">
        <f>$Z$3</f>
        <v>45383</v>
      </c>
      <c r="AH29" s="273" t="s">
        <v>7</v>
      </c>
      <c r="AI29" s="274" t="s">
        <v>57</v>
      </c>
      <c r="AJ29" s="275">
        <v>200</v>
      </c>
      <c r="AK29" s="274" t="s">
        <v>58</v>
      </c>
      <c r="AL29" s="273"/>
      <c r="AM29" s="276">
        <f>$AA$9</f>
        <v>45352</v>
      </c>
      <c r="AN29" s="274" t="s">
        <v>20</v>
      </c>
      <c r="AO29" s="277">
        <f>$AA$9</f>
        <v>45352</v>
      </c>
      <c r="AP29" s="274" t="s">
        <v>8</v>
      </c>
      <c r="AQ29" s="273" t="s">
        <v>19</v>
      </c>
      <c r="AR29" s="276">
        <f>$AC$9</f>
        <v>45382</v>
      </c>
      <c r="AS29" s="274" t="s">
        <v>20</v>
      </c>
      <c r="AT29" s="277">
        <f>$AC$9</f>
        <v>45382</v>
      </c>
      <c r="AU29" s="274" t="s">
        <v>8</v>
      </c>
      <c r="AV29" s="273"/>
      <c r="AW29" s="272">
        <f>$Z$3</f>
        <v>45383</v>
      </c>
      <c r="AX29" s="273" t="s">
        <v>7</v>
      </c>
      <c r="AY29" s="278" t="s">
        <v>60</v>
      </c>
      <c r="AZ29" s="279">
        <f>DATE(YEAR($Z$3),MONTH($Z$3),1)</f>
        <v>45383</v>
      </c>
      <c r="BA29" s="278" t="s">
        <v>19</v>
      </c>
      <c r="BB29" s="280">
        <f>EOMONTH($Z$3,0)</f>
        <v>45412</v>
      </c>
      <c r="BC29" s="278" t="s">
        <v>61</v>
      </c>
      <c r="BD29" s="281" t="s">
        <v>57</v>
      </c>
      <c r="BE29" s="275">
        <v>30</v>
      </c>
      <c r="BF29" s="274" t="s">
        <v>58</v>
      </c>
      <c r="BG29" s="265"/>
    </row>
    <row r="30" spans="1:59" ht="20.25" customHeight="1">
      <c r="AE30" s="264"/>
      <c r="AF30" s="282"/>
      <c r="AG30" s="283"/>
      <c r="AM30" s="272"/>
      <c r="AW30" s="283"/>
      <c r="BG30" s="265"/>
    </row>
    <row r="31" spans="1:59" ht="20.25" customHeight="1">
      <c r="AE31" s="264"/>
      <c r="AF31" s="271" t="s">
        <v>124</v>
      </c>
      <c r="AG31" s="272">
        <f>$Z$3</f>
        <v>45383</v>
      </c>
      <c r="AH31" s="273" t="s">
        <v>7</v>
      </c>
      <c r="AI31" s="274" t="s">
        <v>57</v>
      </c>
      <c r="AJ31" s="275">
        <v>200</v>
      </c>
      <c r="AK31" s="274" t="s">
        <v>58</v>
      </c>
      <c r="AL31" s="273"/>
      <c r="AM31" s="276">
        <f>$AA$10</f>
        <v>45383</v>
      </c>
      <c r="AN31" s="274" t="s">
        <v>20</v>
      </c>
      <c r="AO31" s="277">
        <f>$AA$10</f>
        <v>45383</v>
      </c>
      <c r="AP31" s="274" t="s">
        <v>8</v>
      </c>
      <c r="AQ31" s="273" t="s">
        <v>19</v>
      </c>
      <c r="AR31" s="276">
        <f>$AC$10</f>
        <v>45412</v>
      </c>
      <c r="AS31" s="274" t="s">
        <v>20</v>
      </c>
      <c r="AT31" s="277">
        <f>$AC$10</f>
        <v>45412</v>
      </c>
      <c r="AU31" s="274" t="s">
        <v>8</v>
      </c>
      <c r="AV31" s="273"/>
      <c r="AW31" s="272">
        <f>$Z$3</f>
        <v>45383</v>
      </c>
      <c r="AX31" s="273" t="s">
        <v>7</v>
      </c>
      <c r="AY31" s="278" t="s">
        <v>60</v>
      </c>
      <c r="AZ31" s="279">
        <f>DATE(YEAR($Z$3),MONTH($Z$3),1)</f>
        <v>45383</v>
      </c>
      <c r="BA31" s="278" t="s">
        <v>19</v>
      </c>
      <c r="BB31" s="280">
        <f>EOMONTH($Z$3,0)</f>
        <v>45412</v>
      </c>
      <c r="BC31" s="278" t="s">
        <v>61</v>
      </c>
      <c r="BD31" s="281" t="s">
        <v>57</v>
      </c>
      <c r="BE31" s="275">
        <v>30</v>
      </c>
      <c r="BF31" s="274" t="s">
        <v>58</v>
      </c>
      <c r="BG31" s="265"/>
    </row>
    <row r="32" spans="1:59" ht="20.25" customHeight="1">
      <c r="AE32" s="264"/>
      <c r="BG32" s="265"/>
    </row>
    <row r="33" spans="31:59" ht="20.25" customHeight="1">
      <c r="AE33" s="284"/>
      <c r="AF33" s="285"/>
      <c r="AG33" s="286"/>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7"/>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mergeCells count="17">
    <mergeCell ref="J2:V4"/>
    <mergeCell ref="A3:I3"/>
    <mergeCell ref="AA5:AC5"/>
    <mergeCell ref="A6:B6"/>
    <mergeCell ref="O6:Q6"/>
    <mergeCell ref="S6:V10"/>
    <mergeCell ref="O7:Q7"/>
    <mergeCell ref="O8:Q8"/>
    <mergeCell ref="O9:Q9"/>
    <mergeCell ref="O10:Q10"/>
    <mergeCell ref="AW23:BF23"/>
    <mergeCell ref="A11:B11"/>
    <mergeCell ref="A12:B12"/>
    <mergeCell ref="O12:Q12"/>
    <mergeCell ref="S12:V16"/>
    <mergeCell ref="AF21:AJ21"/>
    <mergeCell ref="AM23:AU23"/>
  </mergeCells>
  <phoneticPr fontId="2"/>
  <printOptions horizontalCentered="1"/>
  <pageMargins left="0.70866141732283472" right="0.70866141732283472" top="0.74803149606299213" bottom="0.74803149606299213" header="0.31496062992125984" footer="0.31496062992125984"/>
  <pageSetup paperSize="9" scale="5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83"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19" t="s">
        <v>126</v>
      </c>
      <c r="C2" s="419"/>
      <c r="D2" s="419"/>
      <c r="E2" s="419"/>
      <c r="F2" s="419"/>
    </row>
    <row r="4" spans="2:28" ht="20" thickBot="1">
      <c r="B4" s="200"/>
      <c r="C4" s="201" t="s">
        <v>50</v>
      </c>
      <c r="D4" s="201"/>
      <c r="E4" s="201"/>
      <c r="F4" s="201"/>
      <c r="G4" s="201"/>
      <c r="H4" s="7"/>
      <c r="I4" s="420" t="s">
        <v>51</v>
      </c>
      <c r="J4" s="420"/>
      <c r="K4" s="420"/>
      <c r="L4" s="420"/>
      <c r="M4" s="420"/>
      <c r="N4" s="420"/>
      <c r="O4" s="420"/>
      <c r="P4" s="420"/>
      <c r="Q4" s="420"/>
      <c r="R4" s="7"/>
      <c r="S4" s="420" t="s">
        <v>52</v>
      </c>
      <c r="T4" s="420"/>
      <c r="U4" s="420"/>
      <c r="V4" s="420"/>
      <c r="W4" s="420"/>
      <c r="X4" s="420"/>
      <c r="Y4" s="420"/>
      <c r="Z4" s="420"/>
      <c r="AA4" s="420"/>
      <c r="AB4" s="420"/>
    </row>
    <row r="5" spans="2:28" ht="19">
      <c r="C5" s="184"/>
      <c r="D5" s="21"/>
      <c r="E5" s="21"/>
      <c r="F5" s="21"/>
      <c r="G5" s="21"/>
      <c r="H5" s="7"/>
      <c r="I5" s="7"/>
      <c r="J5" s="7"/>
      <c r="K5" s="7"/>
      <c r="L5" s="7"/>
      <c r="M5" s="7"/>
      <c r="N5" s="7"/>
      <c r="O5" s="7"/>
      <c r="P5" s="7"/>
      <c r="Q5" s="7"/>
      <c r="R5" s="7"/>
      <c r="S5" s="7"/>
      <c r="T5" s="7"/>
      <c r="U5" s="7"/>
      <c r="V5" s="7"/>
      <c r="W5" s="7"/>
      <c r="X5" s="7"/>
      <c r="Y5" s="7"/>
      <c r="Z5" s="7"/>
      <c r="AA5" s="7"/>
      <c r="AB5" s="7"/>
    </row>
    <row r="6" spans="2:28" ht="22">
      <c r="B6" s="196" t="s">
        <v>121</v>
      </c>
      <c r="C6" s="185">
        <v>2</v>
      </c>
      <c r="D6" s="186" t="s">
        <v>7</v>
      </c>
      <c r="E6" s="187" t="s">
        <v>57</v>
      </c>
      <c r="F6" s="197">
        <v>200</v>
      </c>
      <c r="G6" s="187" t="s">
        <v>58</v>
      </c>
      <c r="H6" s="188"/>
      <c r="I6" s="198">
        <v>1</v>
      </c>
      <c r="J6" s="199" t="s">
        <v>20</v>
      </c>
      <c r="K6" s="198">
        <v>21</v>
      </c>
      <c r="L6" s="199" t="s">
        <v>8</v>
      </c>
      <c r="M6" s="186" t="s">
        <v>19</v>
      </c>
      <c r="N6" s="198">
        <v>2</v>
      </c>
      <c r="O6" s="199" t="s">
        <v>20</v>
      </c>
      <c r="P6" s="198">
        <v>20</v>
      </c>
      <c r="Q6" s="199" t="s">
        <v>8</v>
      </c>
      <c r="R6" s="188"/>
      <c r="S6" s="185">
        <v>2</v>
      </c>
      <c r="T6" s="186" t="s">
        <v>7</v>
      </c>
      <c r="U6" s="189" t="s">
        <v>60</v>
      </c>
      <c r="V6" s="190">
        <v>44958</v>
      </c>
      <c r="W6" s="191" t="s">
        <v>19</v>
      </c>
      <c r="X6" s="192" t="s">
        <v>125</v>
      </c>
      <c r="Y6" s="189" t="s">
        <v>61</v>
      </c>
      <c r="Z6" s="193" t="s">
        <v>57</v>
      </c>
      <c r="AA6" s="197">
        <v>30</v>
      </c>
      <c r="AB6" s="187" t="s">
        <v>58</v>
      </c>
    </row>
    <row r="7" spans="2:28" ht="12" customHeight="1">
      <c r="B7" s="183"/>
      <c r="C7" s="194"/>
      <c r="D7" s="195"/>
      <c r="E7" s="195"/>
      <c r="F7" s="195"/>
      <c r="G7" s="195"/>
      <c r="H7" s="195"/>
      <c r="I7" s="195"/>
      <c r="J7" s="195"/>
      <c r="K7" s="195"/>
      <c r="L7" s="195"/>
      <c r="M7" s="195"/>
      <c r="N7" s="195"/>
      <c r="O7" s="195"/>
      <c r="P7" s="195"/>
      <c r="Q7" s="195"/>
      <c r="R7" s="195"/>
      <c r="S7" s="194"/>
      <c r="T7" s="195"/>
      <c r="U7" s="195"/>
      <c r="V7" s="195"/>
      <c r="W7" s="195"/>
      <c r="X7" s="195"/>
      <c r="Y7" s="195"/>
      <c r="Z7" s="195"/>
      <c r="AA7" s="195"/>
      <c r="AB7" s="195"/>
    </row>
    <row r="8" spans="2:28" ht="22">
      <c r="B8" s="196" t="s">
        <v>122</v>
      </c>
      <c r="C8" s="185">
        <v>2</v>
      </c>
      <c r="D8" s="186" t="s">
        <v>7</v>
      </c>
      <c r="E8" s="187" t="s">
        <v>57</v>
      </c>
      <c r="F8" s="197">
        <v>200</v>
      </c>
      <c r="G8" s="187" t="s">
        <v>58</v>
      </c>
      <c r="H8" s="188"/>
      <c r="I8" s="198">
        <v>12</v>
      </c>
      <c r="J8" s="199" t="s">
        <v>20</v>
      </c>
      <c r="K8" s="198">
        <v>21</v>
      </c>
      <c r="L8" s="199" t="s">
        <v>8</v>
      </c>
      <c r="M8" s="186" t="s">
        <v>19</v>
      </c>
      <c r="N8" s="198">
        <v>1</v>
      </c>
      <c r="O8" s="199" t="s">
        <v>62</v>
      </c>
      <c r="P8" s="198">
        <v>20</v>
      </c>
      <c r="Q8" s="199" t="s">
        <v>8</v>
      </c>
      <c r="R8" s="188"/>
      <c r="S8" s="185">
        <v>2</v>
      </c>
      <c r="T8" s="186" t="s">
        <v>7</v>
      </c>
      <c r="U8" s="189" t="s">
        <v>60</v>
      </c>
      <c r="V8" s="190">
        <v>44958</v>
      </c>
      <c r="W8" s="191" t="s">
        <v>19</v>
      </c>
      <c r="X8" s="192" t="s">
        <v>125</v>
      </c>
      <c r="Y8" s="189" t="s">
        <v>61</v>
      </c>
      <c r="Z8" s="193" t="s">
        <v>57</v>
      </c>
      <c r="AA8" s="197">
        <v>30</v>
      </c>
      <c r="AB8" s="187" t="s">
        <v>58</v>
      </c>
    </row>
    <row r="9" spans="2:28" ht="12" customHeight="1">
      <c r="B9" s="183"/>
      <c r="C9" s="194"/>
      <c r="D9" s="195"/>
      <c r="E9" s="195"/>
      <c r="F9" s="195"/>
      <c r="G9" s="195"/>
      <c r="H9" s="195"/>
      <c r="I9" s="195"/>
      <c r="J9" s="195"/>
      <c r="K9" s="195"/>
      <c r="L9" s="195"/>
      <c r="M9" s="195"/>
      <c r="N9" s="195"/>
      <c r="O9" s="195"/>
      <c r="P9" s="195"/>
      <c r="Q9" s="195"/>
      <c r="R9" s="195"/>
      <c r="S9" s="194"/>
      <c r="T9" s="195"/>
      <c r="U9" s="195"/>
      <c r="V9" s="195"/>
      <c r="W9" s="195"/>
      <c r="X9" s="195"/>
      <c r="Y9" s="195"/>
      <c r="Z9" s="195"/>
      <c r="AA9" s="195"/>
      <c r="AB9" s="195"/>
    </row>
    <row r="10" spans="2:28" ht="22">
      <c r="B10" s="196" t="s">
        <v>123</v>
      </c>
      <c r="C10" s="185">
        <v>2</v>
      </c>
      <c r="D10" s="186" t="s">
        <v>7</v>
      </c>
      <c r="E10" s="187" t="s">
        <v>57</v>
      </c>
      <c r="F10" s="197">
        <v>200</v>
      </c>
      <c r="G10" s="187" t="s">
        <v>58</v>
      </c>
      <c r="H10" s="188"/>
      <c r="I10" s="198">
        <v>1</v>
      </c>
      <c r="J10" s="199" t="s">
        <v>20</v>
      </c>
      <c r="K10" s="198">
        <v>1</v>
      </c>
      <c r="L10" s="199" t="s">
        <v>8</v>
      </c>
      <c r="M10" s="186" t="s">
        <v>19</v>
      </c>
      <c r="N10" s="198">
        <v>1</v>
      </c>
      <c r="O10" s="199" t="s">
        <v>20</v>
      </c>
      <c r="P10" s="198">
        <v>31</v>
      </c>
      <c r="Q10" s="199" t="s">
        <v>8</v>
      </c>
      <c r="R10" s="188"/>
      <c r="S10" s="185">
        <v>2</v>
      </c>
      <c r="T10" s="186" t="s">
        <v>7</v>
      </c>
      <c r="U10" s="189" t="s">
        <v>60</v>
      </c>
      <c r="V10" s="190">
        <v>44958</v>
      </c>
      <c r="W10" s="191" t="s">
        <v>19</v>
      </c>
      <c r="X10" s="192" t="s">
        <v>125</v>
      </c>
      <c r="Y10" s="189" t="s">
        <v>61</v>
      </c>
      <c r="Z10" s="193" t="s">
        <v>57</v>
      </c>
      <c r="AA10" s="197">
        <v>30</v>
      </c>
      <c r="AB10" s="187" t="s">
        <v>58</v>
      </c>
    </row>
    <row r="11" spans="2:28" ht="12" customHeight="1">
      <c r="B11" s="183"/>
      <c r="C11" s="194"/>
      <c r="D11" s="195"/>
      <c r="E11" s="195"/>
      <c r="F11" s="195"/>
      <c r="G11" s="195"/>
      <c r="H11" s="195"/>
      <c r="I11" s="195"/>
      <c r="J11" s="195"/>
      <c r="K11" s="195"/>
      <c r="L11" s="195"/>
      <c r="M11" s="195"/>
      <c r="N11" s="195"/>
      <c r="O11" s="195"/>
      <c r="P11" s="195"/>
      <c r="Q11" s="195"/>
      <c r="R11" s="195"/>
      <c r="S11" s="194"/>
      <c r="T11" s="195"/>
      <c r="U11" s="195"/>
      <c r="V11" s="195"/>
      <c r="W11" s="195"/>
      <c r="X11" s="195"/>
      <c r="Y11" s="195"/>
      <c r="Z11" s="195"/>
      <c r="AA11" s="195"/>
      <c r="AB11" s="195"/>
    </row>
    <row r="12" spans="2:28" ht="22">
      <c r="B12" s="196" t="s">
        <v>124</v>
      </c>
      <c r="C12" s="185">
        <v>2</v>
      </c>
      <c r="D12" s="186" t="s">
        <v>7</v>
      </c>
      <c r="E12" s="187" t="s">
        <v>57</v>
      </c>
      <c r="F12" s="197">
        <v>200</v>
      </c>
      <c r="G12" s="187" t="s">
        <v>58</v>
      </c>
      <c r="H12" s="188"/>
      <c r="I12" s="198">
        <v>2</v>
      </c>
      <c r="J12" s="199" t="s">
        <v>20</v>
      </c>
      <c r="K12" s="198">
        <v>1</v>
      </c>
      <c r="L12" s="199" t="s">
        <v>8</v>
      </c>
      <c r="M12" s="186" t="s">
        <v>19</v>
      </c>
      <c r="N12" s="198">
        <v>2</v>
      </c>
      <c r="O12" s="199" t="s">
        <v>20</v>
      </c>
      <c r="P12" s="198">
        <v>29</v>
      </c>
      <c r="Q12" s="199" t="s">
        <v>8</v>
      </c>
      <c r="R12" s="188"/>
      <c r="S12" s="185">
        <v>2</v>
      </c>
      <c r="T12" s="186" t="s">
        <v>7</v>
      </c>
      <c r="U12" s="189" t="s">
        <v>60</v>
      </c>
      <c r="V12" s="190">
        <v>44958</v>
      </c>
      <c r="W12" s="191" t="s">
        <v>19</v>
      </c>
      <c r="X12" s="192" t="s">
        <v>125</v>
      </c>
      <c r="Y12" s="189" t="s">
        <v>61</v>
      </c>
      <c r="Z12" s="193" t="s">
        <v>57</v>
      </c>
      <c r="AA12" s="197">
        <v>30</v>
      </c>
      <c r="AB12" s="187"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(4月)</vt:lpstr>
      <vt:lpstr>（非表示）（参考）記入例の図</vt:lpstr>
      <vt:lpstr>'（参考）研修記録簿　各月就業時間・対象期間の記入例 (4月)'!Print_Area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雇用就農資金助成金交付申請書</dc:title>
  <dc:subject/>
  <dc:creator/>
  <cp:keywords/>
  <dc:description/>
  <cp:lastModifiedBy>M-PAGE</cp:lastModifiedBy>
  <cp:revision/>
  <cp:lastPrinted>2024-03-14T04:59:56Z</cp:lastPrinted>
  <dcterms:created xsi:type="dcterms:W3CDTF">2002-01-11T03:29:33Z</dcterms:created>
  <dcterms:modified xsi:type="dcterms:W3CDTF">2024-05-22T01:16:41Z</dcterms:modified>
  <cp:category/>
  <cp:contentStatus/>
</cp:coreProperties>
</file>