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50116_雇用就農資金/20250130誤字修正/_files/"/>
    </mc:Choice>
  </mc:AlternateContent>
  <xr:revisionPtr revIDLastSave="0" documentId="13_ncr:1_{F06D0502-98F7-F848-9C51-C8B59E15B9AF}" xr6:coauthVersionLast="47" xr6:coauthVersionMax="47" xr10:uidLastSave="{00000000-0000-0000-0000-000000000000}"/>
  <bookViews>
    <workbookView xWindow="0" yWindow="760" windowWidth="29040" windowHeight="15720" tabRatio="748" xr2:uid="{00000000-000D-0000-FFFF-FFFF00000000}"/>
  </bookViews>
  <sheets>
    <sheet name="様式第10号" sheetId="73" r:id="rId1"/>
    <sheet name="研修記録簿" sheetId="74" r:id="rId2"/>
    <sheet name="（参考）研修記録簿　各月就業時間・対象期間の記入例 (2月)" sheetId="87" r:id="rId3"/>
    <sheet name="（非表示）（参考）記入例の図" sheetId="79" state="hidden" r:id="rId4"/>
  </sheets>
  <definedNames>
    <definedName name="_xlnm._FilterDatabase" localSheetId="1" hidden="1">研修記録簿!$AG$26:$AG$49</definedName>
    <definedName name="_xlnm._FilterDatabase" localSheetId="0" hidden="1">様式第10号!$AB$1:$AH$1</definedName>
    <definedName name="_xlnm.Print_Area" localSheetId="2">'（参考）研修記録簿　各月就業時間・対象期間の記入例 (2月)'!$A$1:$W$40</definedName>
    <definedName name="_xlnm.Print_Area" localSheetId="1">研修記録簿!$A$2:$AG$49</definedName>
    <definedName name="_xlnm.Print_Area" localSheetId="0">様式第10号!$A$3:$P$31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31" i="87" l="1"/>
  <c r="AZ31" i="87"/>
  <c r="AW31" i="87"/>
  <c r="AG31" i="87"/>
  <c r="BB29" i="87"/>
  <c r="AZ29" i="87"/>
  <c r="AW29" i="87"/>
  <c r="AG29" i="87"/>
  <c r="BB27" i="87"/>
  <c r="AZ27" i="87"/>
  <c r="AW27" i="87"/>
  <c r="AG27" i="87"/>
  <c r="BB25" i="87"/>
  <c r="AZ25" i="87"/>
  <c r="AW25" i="87"/>
  <c r="AG25" i="87"/>
  <c r="C16" i="87"/>
  <c r="AC10" i="87"/>
  <c r="AR31" i="87" s="1"/>
  <c r="AA10" i="87"/>
  <c r="AO31" i="87" s="1"/>
  <c r="Z10" i="87"/>
  <c r="Z16" i="87" s="1"/>
  <c r="J10" i="87"/>
  <c r="Q16" i="87" s="1"/>
  <c r="D10" i="87"/>
  <c r="O16" i="87" s="1"/>
  <c r="C10" i="87"/>
  <c r="AC9" i="87"/>
  <c r="AR29" i="87" s="1"/>
  <c r="AA9" i="87"/>
  <c r="AO29" i="87" s="1"/>
  <c r="Z9" i="87"/>
  <c r="Z15" i="87" s="1"/>
  <c r="J9" i="87"/>
  <c r="Q15" i="87" s="1"/>
  <c r="D9" i="87"/>
  <c r="O15" i="87" s="1"/>
  <c r="C9" i="87"/>
  <c r="C15" i="87" s="1"/>
  <c r="AC8" i="87"/>
  <c r="AR27" i="87" s="1"/>
  <c r="AA8" i="87"/>
  <c r="AO27" i="87" s="1"/>
  <c r="Z8" i="87"/>
  <c r="Z14" i="87" s="1"/>
  <c r="J8" i="87"/>
  <c r="Q14" i="87" s="1"/>
  <c r="D8" i="87"/>
  <c r="O14" i="87" s="1"/>
  <c r="C8" i="87"/>
  <c r="C14" i="87" s="1"/>
  <c r="AC7" i="87"/>
  <c r="AR25" i="87" s="1"/>
  <c r="AA7" i="87"/>
  <c r="AO25" i="87" s="1"/>
  <c r="Z7" i="87"/>
  <c r="Z13" i="87" s="1"/>
  <c r="J7" i="87"/>
  <c r="Q13" i="87" s="1"/>
  <c r="D7" i="87"/>
  <c r="O13" i="87" s="1"/>
  <c r="C7" i="87"/>
  <c r="C13" i="87" s="1"/>
  <c r="AT31" i="87" l="1"/>
  <c r="AT25" i="87"/>
  <c r="AT27" i="87"/>
  <c r="AT29" i="87"/>
  <c r="AM25" i="87"/>
  <c r="AM27" i="87"/>
  <c r="AM29" i="87"/>
  <c r="AM31" i="87"/>
  <c r="AA9" i="73" l="1"/>
  <c r="X9" i="73" s="1"/>
  <c r="W1" i="74" l="1"/>
  <c r="AU19" i="74"/>
  <c r="AU20" i="74" s="1"/>
  <c r="AU21" i="74" s="1"/>
  <c r="AU22" i="74" s="1"/>
  <c r="AU23" i="74" s="1"/>
  <c r="AU24" i="74" s="1"/>
  <c r="AU25" i="74" s="1"/>
  <c r="AU26" i="74" s="1"/>
  <c r="AU27" i="74" s="1"/>
  <c r="AU28" i="74" s="1"/>
  <c r="AU29" i="74" s="1"/>
  <c r="AU30" i="74" s="1"/>
  <c r="AU31" i="74" s="1"/>
  <c r="AU32" i="74" s="1"/>
  <c r="AU33" i="74" s="1"/>
  <c r="AU34" i="74" s="1"/>
  <c r="AU35" i="74" s="1"/>
  <c r="AU36" i="74" s="1"/>
  <c r="AU37" i="74" s="1"/>
  <c r="AU38" i="74" s="1"/>
  <c r="AU39" i="74" s="1"/>
  <c r="AU40" i="74" s="1"/>
  <c r="AU41" i="74" s="1"/>
  <c r="AU42" i="74" s="1"/>
  <c r="AU43" i="74" s="1"/>
  <c r="AU44" i="74" s="1"/>
  <c r="AU45" i="74" s="1"/>
  <c r="AU46" i="74" s="1"/>
  <c r="AU47" i="74" s="1"/>
  <c r="E18" i="74" l="1"/>
  <c r="AC18" i="74"/>
  <c r="AG3" i="74"/>
  <c r="J18" i="73"/>
  <c r="L3" i="73" l="1"/>
  <c r="AG2" i="74" s="1"/>
  <c r="AF30" i="73" l="1"/>
  <c r="AF29" i="73"/>
  <c r="AF28" i="73"/>
  <c r="AF27" i="73"/>
  <c r="AF26" i="73"/>
  <c r="AF25" i="73"/>
  <c r="AE25" i="73"/>
  <c r="I24" i="73"/>
  <c r="F18" i="73" l="1"/>
  <c r="U31" i="73"/>
  <c r="W31" i="73" s="1"/>
  <c r="AH10" i="73"/>
  <c r="Y13" i="73"/>
  <c r="Y14" i="73" s="1"/>
  <c r="Y15" i="73" s="1"/>
  <c r="Y16" i="73" s="1"/>
  <c r="Y12" i="73"/>
  <c r="Y11" i="73"/>
  <c r="Y10" i="73"/>
  <c r="Y9" i="73"/>
  <c r="Q7" i="73" s="1"/>
  <c r="P7" i="73" s="1"/>
  <c r="AH4" i="73"/>
  <c r="AH5" i="73" s="1"/>
  <c r="E22" i="73"/>
  <c r="E27" i="73"/>
  <c r="T31" i="73" l="1"/>
  <c r="V31" i="73"/>
  <c r="U32" i="73" s="1"/>
  <c r="Z10" i="73"/>
  <c r="AA10" i="73" l="1"/>
  <c r="X10" i="73" s="1"/>
  <c r="W32" i="73"/>
  <c r="V32" i="73"/>
  <c r="U33" i="73" s="1"/>
  <c r="T32" i="73"/>
  <c r="J16" i="73" l="1"/>
  <c r="Z11" i="73"/>
  <c r="W33" i="73"/>
  <c r="T33" i="73"/>
  <c r="V33" i="73"/>
  <c r="U34" i="73" s="1"/>
  <c r="AA11" i="73" l="1"/>
  <c r="AG25" i="73"/>
  <c r="F16" i="73"/>
  <c r="W34" i="73"/>
  <c r="V34" i="73"/>
  <c r="U35" i="73" s="1"/>
  <c r="T34" i="73"/>
  <c r="X11" i="73" l="1"/>
  <c r="A28" i="74"/>
  <c r="A26" i="74"/>
  <c r="A11" i="74"/>
  <c r="Z11" i="74" s="1"/>
  <c r="AH25" i="73"/>
  <c r="Z12" i="73"/>
  <c r="AA12" i="73" s="1"/>
  <c r="T35" i="73"/>
  <c r="W35" i="73"/>
  <c r="V35" i="73"/>
  <c r="U36" i="73" s="1"/>
  <c r="X12" i="73" l="1"/>
  <c r="AV11" i="74"/>
  <c r="BC11" i="74"/>
  <c r="I62" i="74" s="1"/>
  <c r="X11" i="74"/>
  <c r="AU11" i="74" s="1"/>
  <c r="AW11" i="74" s="1"/>
  <c r="I63" i="74" s="1"/>
  <c r="AG26" i="73"/>
  <c r="A12" i="74" s="1"/>
  <c r="Z12" i="74" s="1"/>
  <c r="A23" i="74"/>
  <c r="U11" i="74"/>
  <c r="Z13" i="73"/>
  <c r="AA13" i="73" s="1"/>
  <c r="W36" i="73"/>
  <c r="V36" i="73"/>
  <c r="U37" i="73" s="1"/>
  <c r="T36" i="73"/>
  <c r="X13" i="73" l="1"/>
  <c r="AV12" i="74"/>
  <c r="BC12" i="74"/>
  <c r="AX11" i="74"/>
  <c r="BB11" i="74" s="1"/>
  <c r="R11" i="74" s="1"/>
  <c r="AY11" i="74"/>
  <c r="AZ11" i="74"/>
  <c r="X12" i="74"/>
  <c r="AU12" i="74" s="1"/>
  <c r="AH26" i="73"/>
  <c r="AG27" i="73" s="1"/>
  <c r="A13" i="74" s="1"/>
  <c r="Z13" i="74" s="1"/>
  <c r="U12" i="74"/>
  <c r="A24" i="74"/>
  <c r="Z14" i="73"/>
  <c r="AA14" i="73" s="1"/>
  <c r="X14" i="73" s="1"/>
  <c r="W37" i="73"/>
  <c r="V37" i="73"/>
  <c r="U38" i="73" s="1"/>
  <c r="T37" i="73"/>
  <c r="Z15" i="73" l="1"/>
  <c r="AA15" i="73" s="1"/>
  <c r="X15" i="73" s="1"/>
  <c r="AV13" i="74"/>
  <c r="BC13" i="74"/>
  <c r="AW12" i="74"/>
  <c r="BA11" i="74"/>
  <c r="P11" i="74" s="1"/>
  <c r="K11" i="74"/>
  <c r="M11" i="74"/>
  <c r="X13" i="74"/>
  <c r="AU13" i="74" s="1"/>
  <c r="AH27" i="73"/>
  <c r="AG28" i="73" s="1"/>
  <c r="A14" i="74" s="1"/>
  <c r="Z14" i="74" s="1"/>
  <c r="U13" i="74"/>
  <c r="A25" i="74"/>
  <c r="W38" i="73"/>
  <c r="V38" i="73"/>
  <c r="T38" i="73"/>
  <c r="Z16" i="73" l="1"/>
  <c r="AA16" i="73" s="1"/>
  <c r="X16" i="73" s="1"/>
  <c r="AV14" i="74"/>
  <c r="BC14" i="74"/>
  <c r="AX12" i="74"/>
  <c r="BA12" i="74" s="1"/>
  <c r="P12" i="74" s="1"/>
  <c r="AZ12" i="74"/>
  <c r="M12" i="74" s="1"/>
  <c r="AW13" i="74"/>
  <c r="AX13" i="74" s="1"/>
  <c r="BA13" i="74" s="1"/>
  <c r="AY12" i="74"/>
  <c r="K12" i="74" s="1"/>
  <c r="X14" i="74"/>
  <c r="AU14" i="74" s="1"/>
  <c r="AH28" i="73"/>
  <c r="AG29" i="73" s="1"/>
  <c r="A15" i="74" s="1"/>
  <c r="P23" i="74"/>
  <c r="U14" i="74"/>
  <c r="BB12" i="74" l="1"/>
  <c r="R12" i="74" s="1"/>
  <c r="AW14" i="74"/>
  <c r="AX14" i="74" s="1"/>
  <c r="BB14" i="74" s="1"/>
  <c r="AZ13" i="74"/>
  <c r="M13" i="74" s="1"/>
  <c r="AY13" i="74"/>
  <c r="K13" i="74" s="1"/>
  <c r="BB13" i="74"/>
  <c r="P13" i="74"/>
  <c r="Z15" i="74"/>
  <c r="X15" i="74"/>
  <c r="AU15" i="74" s="1"/>
  <c r="AW15" i="74" s="1"/>
  <c r="AX15" i="74" s="1"/>
  <c r="AH29" i="73"/>
  <c r="AG30" i="73" s="1"/>
  <c r="A16" i="74" s="1"/>
  <c r="Z16" i="74" s="1"/>
  <c r="P24" i="74"/>
  <c r="U15" i="74"/>
  <c r="AV16" i="74" l="1"/>
  <c r="BC16" i="74"/>
  <c r="AV15" i="74"/>
  <c r="AZ15" i="74" s="1"/>
  <c r="BC15" i="74"/>
  <c r="BA14" i="74"/>
  <c r="AY14" i="74"/>
  <c r="K14" i="74" s="1"/>
  <c r="AZ14" i="74"/>
  <c r="M14" i="74" s="1"/>
  <c r="R14" i="74"/>
  <c r="R13" i="74"/>
  <c r="X16" i="74"/>
  <c r="AU16" i="74" s="1"/>
  <c r="AW16" i="74" s="1"/>
  <c r="AX16" i="74" s="1"/>
  <c r="AH30" i="73"/>
  <c r="P25" i="74"/>
  <c r="U16" i="74"/>
  <c r="AY15" i="74" l="1"/>
  <c r="K15" i="74" s="1"/>
  <c r="S62" i="74"/>
  <c r="S63" i="74"/>
  <c r="BB15" i="74"/>
  <c r="R15" i="74" s="1"/>
  <c r="BA15" i="74"/>
  <c r="P15" i="74" s="1"/>
  <c r="BB16" i="74"/>
  <c r="AZ16" i="74"/>
  <c r="AY16" i="74"/>
  <c r="K16" i="74" s="1"/>
  <c r="BA16" i="74"/>
  <c r="P14" i="74"/>
  <c r="M15" i="74"/>
  <c r="R16" i="74" l="1"/>
  <c r="P16" i="74"/>
  <c r="M16" i="74"/>
</calcChain>
</file>

<file path=xl/sharedStrings.xml><?xml version="1.0" encoding="utf-8"?>
<sst xmlns="http://schemas.openxmlformats.org/spreadsheetml/2006/main" count="436" uniqueCount="150">
  <si>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</si>
  <si>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</si>
  <si>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</si>
  <si>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</si>
  <si>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</si>
  <si>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</si>
  <si>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</si>
  <si>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</si>
  <si>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</si>
  <si>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</si>
  <si>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2"/>
  </si>
  <si>
    <t>申請回</t>
    <rPh sb="0" eb="2">
      <t>シンセイ</t>
    </rPh>
    <rPh sb="2" eb="3">
      <t>カイ</t>
    </rPh>
    <phoneticPr fontId="12"/>
  </si>
  <si>
    <t>開始日</t>
  </si>
  <si>
    <t>終了日</t>
  </si>
  <si>
    <t>事業実施農業法人等名</t>
    <phoneticPr fontId="2"/>
  </si>
  <si>
    <t>月数</t>
    <rPh sb="0" eb="2">
      <t>ツキスウ</t>
    </rPh>
    <phoneticPr fontId="2"/>
  </si>
  <si>
    <t>新規就農者育成総合対策実施要綱別記３第５の５の規定に基づき、雇用就農資金助成金の交付を申請します。</t>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</si>
  <si>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</si>
  <si>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</si>
  <si>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</si>
  <si>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</si>
  <si>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</si>
  <si>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</si>
  <si>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</si>
  <si>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交付金額</t>
    <rPh sb="0" eb="2">
      <t>コウフ</t>
    </rPh>
    <rPh sb="2" eb="4">
      <t>キンガク</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</si>
  <si>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</si>
  <si>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</si>
  <si>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</si>
  <si>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</si>
  <si>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</si>
  <si>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</si>
  <si>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支店番号</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</si>
  <si>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</si>
  <si>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</si>
  <si>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</si>
  <si>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</si>
  <si>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</si>
  <si>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</si>
  <si>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</si>
  <si>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賃金締日・支払日→</t>
    <rPh sb="0" eb="2">
      <t>チンギン</t>
    </rPh>
    <rPh sb="2" eb="3">
      <t>シ</t>
    </rPh>
    <rPh sb="3" eb="4">
      <t>ヒ</t>
    </rPh>
    <rPh sb="5" eb="8">
      <t>シハライヒ</t>
    </rPh>
    <phoneticPr fontId="2"/>
  </si>
  <si>
    <t>日締め</t>
    <rPh sb="0" eb="1">
      <t>ニチ</t>
    </rPh>
    <rPh sb="1" eb="2">
      <t>シ</t>
    </rPh>
    <phoneticPr fontId="2"/>
  </si>
  <si>
    <t>日払い</t>
    <rPh sb="0" eb="1">
      <t>ニチ</t>
    </rPh>
    <rPh sb="1" eb="2">
      <t>ハラ</t>
    </rPh>
    <phoneticPr fontId="2"/>
  </si>
  <si>
    <t>（研修記録簿）</t>
    <rPh sb="1" eb="3">
      <t>ケンシュウ</t>
    </rPh>
    <rPh sb="3" eb="6">
      <t>キロクボ</t>
    </rPh>
    <phoneticPr fontId="2"/>
  </si>
  <si>
    <t>≪法人等雇用就農者の各月の就業時間（実労働時間※出勤簿・賃金台帳より転記）及び研修時間≫</t>
    <rPh sb="1" eb="9">
      <t>ホウジントウコヨウシュウノウシャ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2"/>
  </si>
  <si>
    <t>※就業時間：</t>
    <rPh sb="1" eb="3">
      <t>シュウギョウ</t>
    </rPh>
    <rPh sb="3" eb="5">
      <t>ジカン</t>
    </rPh>
    <phoneticPr fontId="2"/>
  </si>
  <si>
    <t>4月支払給与の算定期間が3/21～4/20 → 3/21～4/20の実労働時間数を「4月」の欄に記入</t>
    <phoneticPr fontId="2"/>
  </si>
  <si>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2"/>
  </si>
  <si>
    <t>※研修時間：</t>
    <rPh sb="1" eb="3">
      <t>ケンシュウ</t>
    </rPh>
    <rPh sb="3" eb="5">
      <t>ジカン</t>
    </rPh>
    <phoneticPr fontId="2"/>
  </si>
  <si>
    <r>
      <t>1日～末日までの研修時間を記入。</t>
    </r>
    <r>
      <rPr>
        <b/>
        <u/>
        <sz val="12"/>
        <rFont val="ＭＳ Ｐゴシック"/>
        <family val="3"/>
        <charset val="128"/>
      </rPr>
      <t>年間の研修時間がおおむね300時間以上である必要があります。</t>
    </r>
    <rPh sb="1" eb="2">
      <t>ニチ</t>
    </rPh>
    <rPh sb="3" eb="5">
      <t>マツジツ</t>
    </rPh>
    <rPh sb="8" eb="10">
      <t>ケンシュウ</t>
    </rPh>
    <rPh sb="10" eb="12">
      <t>ジカン</t>
    </rPh>
    <rPh sb="16" eb="18">
      <t>ネンカン</t>
    </rPh>
    <rPh sb="19" eb="21">
      <t>ケンシュウ</t>
    </rPh>
    <rPh sb="21" eb="23">
      <t>ジカン</t>
    </rPh>
    <rPh sb="31" eb="33">
      <t>ジカン</t>
    </rPh>
    <rPh sb="33" eb="35">
      <t>イジョウ</t>
    </rPh>
    <rPh sb="38" eb="40">
      <t>ヒツヨウ</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</si>
  <si>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</si>
  <si>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</si>
  <si>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</si>
  <si>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</si>
  <si>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Xのコピー</t>
    <phoneticPr fontId="2"/>
  </si>
  <si>
    <t>Zのコピー</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</si>
  <si>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</si>
  <si>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</si>
  <si>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</si>
  <si>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</si>
  <si>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</si>
  <si>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</si>
  <si>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t>
    <phoneticPr fontId="2"/>
  </si>
  <si>
    <t>月</t>
    <phoneticPr fontId="2"/>
  </si>
  <si>
    <t>list</t>
    <phoneticPr fontId="2"/>
  </si>
  <si>
    <t>週平均</t>
    <rPh sb="0" eb="1">
      <t>シュウ</t>
    </rPh>
    <rPh sb="1" eb="3">
      <t>ヘイキン</t>
    </rPh>
    <phoneticPr fontId="2"/>
  </si>
  <si>
    <t>合計</t>
    <rPh sb="0" eb="2">
      <t>ゴウケイ</t>
    </rPh>
    <phoneticPr fontId="2"/>
  </si>
  <si>
    <t>当月</t>
    <rPh sb="0" eb="2">
      <t>トウゲツ</t>
    </rPh>
    <phoneticPr fontId="2"/>
  </si>
  <si>
    <t>翌月</t>
    <rPh sb="0" eb="2">
      <t>ヨクゲツ</t>
    </rPh>
    <phoneticPr fontId="2"/>
  </si>
  <si>
    <t>≪各月の研修内容≫　実施した研修について簡潔に記載してください。</t>
    <rPh sb="1" eb="3">
      <t>カクツキ</t>
    </rPh>
    <rPh sb="4" eb="6">
      <t>ケンシュウ</t>
    </rPh>
    <rPh sb="6" eb="8">
      <t>ナイヨウ</t>
    </rPh>
    <phoneticPr fontId="2"/>
  </si>
  <si>
    <t>●</t>
    <phoneticPr fontId="2"/>
  </si>
  <si>
    <t>各月研修内容（実績）</t>
    <rPh sb="0" eb="2">
      <t>カクツキ</t>
    </rPh>
    <rPh sb="2" eb="4">
      <t>ケンシュウ</t>
    </rPh>
    <rPh sb="4" eb="6">
      <t>ナイヨウ</t>
    </rPh>
    <rPh sb="7" eb="9">
      <t>ジッセキ</t>
    </rPh>
    <phoneticPr fontId="2"/>
  </si>
  <si>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2"/>
  </si>
  <si>
    <t>　</t>
  </si>
  <si>
    <t>法人等雇用就農者が正社員として勤務している（独立支援タイプ又は新法人設立支援タイプの場合は従業員）</t>
    <rPh sb="0" eb="8">
      <t>ホウジントウコヨウシュウノウシャ</t>
    </rPh>
    <rPh sb="9" eb="12">
      <t>セイシャイン</t>
    </rPh>
    <rPh sb="15" eb="17">
      <t>キンム</t>
    </rPh>
    <rPh sb="22" eb="26">
      <t>ドクリツシエン</t>
    </rPh>
    <rPh sb="29" eb="30">
      <t>マタ</t>
    </rPh>
    <rPh sb="31" eb="38">
      <t>シンホウジンセツリツシエン</t>
    </rPh>
    <rPh sb="42" eb="44">
      <t>バアイ</t>
    </rPh>
    <rPh sb="45" eb="48">
      <t>ジュウギョウイン</t>
    </rPh>
    <phoneticPr fontId="2"/>
  </si>
  <si>
    <t>→変形労働時間制を採用しているため、今回の助成金申請期間を通じて、</t>
    <rPh sb="1" eb="8">
      <t>ヘンケイロウドウジカンセイ</t>
    </rPh>
    <rPh sb="9" eb="11">
      <t>サイヨウ</t>
    </rPh>
    <phoneticPr fontId="2"/>
  </si>
  <si>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</si>
  <si>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</si>
  <si>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≪法人等雇用就農者チェック欄≫以下の点を満たしている場合、各欄にチェックをしてください</t>
    <rPh sb="1" eb="9">
      <t>ホウジントウコヨウシュウノウシャ</t>
    </rPh>
    <rPh sb="13" eb="14">
      <t>ラン</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</si>
  <si>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</si>
  <si>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　</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</si>
  <si>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</si>
  <si>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</si>
  <si>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特に記載間違いが多い箇所であるため、各自、①～④、
どのパターンに該当するかを確認してから、研修記録簿を記載して下さい</t>
    <rPh sb="0" eb="1">
      <t>トク</t>
    </rPh>
    <rPh sb="2" eb="4">
      <t>キサイ</t>
    </rPh>
    <rPh sb="4" eb="6">
      <t>マチガ</t>
    </rPh>
    <rPh sb="8" eb="9">
      <t>オオ</t>
    </rPh>
    <rPh sb="10" eb="12">
      <t>カショ</t>
    </rPh>
    <rPh sb="18" eb="20">
      <t>カクジ</t>
    </rPh>
    <rPh sb="33" eb="35">
      <t>ガイトウ</t>
    </rPh>
    <rPh sb="39" eb="41">
      <t>カクニン</t>
    </rPh>
    <rPh sb="46" eb="51">
      <t>ケンシュウキロクボ</t>
    </rPh>
    <rPh sb="52" eb="54">
      <t>キサイ</t>
    </rPh>
    <rPh sb="56" eb="57">
      <t>クダ</t>
    </rPh>
    <phoneticPr fontId="57"/>
  </si>
  <si>
    <t>出勤簿</t>
    <rPh sb="0" eb="2">
      <t>シュッキン</t>
    </rPh>
    <rPh sb="2" eb="3">
      <t>ボ</t>
    </rPh>
    <phoneticPr fontId="57"/>
  </si>
  <si>
    <t>支払い日</t>
    <rPh sb="0" eb="2">
      <t>シハラ</t>
    </rPh>
    <rPh sb="3" eb="4">
      <t>ビ</t>
    </rPh>
    <phoneticPr fontId="57"/>
  </si>
  <si>
    <t>月日</t>
    <rPh sb="0" eb="2">
      <t>ツキヒ</t>
    </rPh>
    <phoneticPr fontId="57"/>
  </si>
  <si>
    <t>出社</t>
    <rPh sb="0" eb="2">
      <t>シュッシャ</t>
    </rPh>
    <phoneticPr fontId="57"/>
  </si>
  <si>
    <t>退社</t>
    <rPh sb="0" eb="2">
      <t>タイシャ</t>
    </rPh>
    <phoneticPr fontId="57"/>
  </si>
  <si>
    <t>休憩</t>
    <rPh sb="0" eb="2">
      <t>キュウケイ</t>
    </rPh>
    <phoneticPr fontId="57"/>
  </si>
  <si>
    <t>労働時間</t>
    <rPh sb="0" eb="4">
      <t>ロウドウジカン</t>
    </rPh>
    <phoneticPr fontId="57"/>
  </si>
  <si>
    <t>月合計労働時間</t>
    <rPh sb="0" eb="3">
      <t>ツキゴウケイ</t>
    </rPh>
    <rPh sb="3" eb="7">
      <t>ロウドウジカン</t>
    </rPh>
    <phoneticPr fontId="57"/>
  </si>
  <si>
    <t>月の労働時間を
各月就業時間
に記載する</t>
    <rPh sb="0" eb="1">
      <t>ツキ</t>
    </rPh>
    <rPh sb="2" eb="6">
      <t>ロウドウジカン</t>
    </rPh>
    <rPh sb="8" eb="10">
      <t>カクツキ</t>
    </rPh>
    <rPh sb="10" eb="14">
      <t>シュウギョウジカン</t>
    </rPh>
    <rPh sb="16" eb="18">
      <t>キサイ</t>
    </rPh>
    <phoneticPr fontId="57"/>
  </si>
  <si>
    <t>①</t>
    <phoneticPr fontId="57"/>
  </si>
  <si>
    <t>20日締め当月末日払い</t>
    <rPh sb="2" eb="3">
      <t>ニチ</t>
    </rPh>
    <rPh sb="3" eb="4">
      <t>シ</t>
    </rPh>
    <rPh sb="5" eb="7">
      <t>トウゲツ</t>
    </rPh>
    <rPh sb="7" eb="8">
      <t>マツ</t>
    </rPh>
    <rPh sb="8" eb="9">
      <t>ジツ</t>
    </rPh>
    <rPh sb="9" eb="10">
      <t>バラ</t>
    </rPh>
    <phoneticPr fontId="57"/>
  </si>
  <si>
    <t>60分</t>
    <rPh sb="2" eb="3">
      <t>フン</t>
    </rPh>
    <phoneticPr fontId="57"/>
  </si>
  <si>
    <t>8時間</t>
    <rPh sb="1" eb="3">
      <t>ジカン</t>
    </rPh>
    <phoneticPr fontId="57"/>
  </si>
  <si>
    <t>・・・</t>
    <phoneticPr fontId="57"/>
  </si>
  <si>
    <t>200時間</t>
    <rPh sb="3" eb="5">
      <t>ジカン</t>
    </rPh>
    <phoneticPr fontId="57"/>
  </si>
  <si>
    <t>②</t>
    <phoneticPr fontId="57"/>
  </si>
  <si>
    <t>20日締め翌月20日払い</t>
    <rPh sb="2" eb="3">
      <t>ニチ</t>
    </rPh>
    <rPh sb="3" eb="4">
      <t>シ</t>
    </rPh>
    <rPh sb="5" eb="7">
      <t>ヨクゲツ</t>
    </rPh>
    <rPh sb="9" eb="10">
      <t>ジツ</t>
    </rPh>
    <rPh sb="10" eb="11">
      <t>バラ</t>
    </rPh>
    <phoneticPr fontId="57"/>
  </si>
  <si>
    <t>③</t>
    <phoneticPr fontId="57"/>
  </si>
  <si>
    <t>月末締め翌月20日払い</t>
    <rPh sb="0" eb="3">
      <t>ゲツマツジ</t>
    </rPh>
    <rPh sb="4" eb="6">
      <t>ヨクツキ</t>
    </rPh>
    <rPh sb="8" eb="9">
      <t>ニチ</t>
    </rPh>
    <rPh sb="9" eb="10">
      <t>バラ</t>
    </rPh>
    <phoneticPr fontId="57"/>
  </si>
  <si>
    <t>④</t>
    <phoneticPr fontId="57"/>
  </si>
  <si>
    <t>月末締め当月末日払い</t>
    <rPh sb="0" eb="3">
      <t>ゲツマツジ</t>
    </rPh>
    <rPh sb="4" eb="6">
      <t>トウゲツ</t>
    </rPh>
    <rPh sb="6" eb="8">
      <t>マツジツ</t>
    </rPh>
    <rPh sb="8" eb="9">
      <t>バラ</t>
    </rPh>
    <phoneticPr fontId="57"/>
  </si>
  <si>
    <t>賃金台帳</t>
    <rPh sb="0" eb="4">
      <t>チンギンダイチョウ</t>
    </rPh>
    <phoneticPr fontId="57"/>
  </si>
  <si>
    <t>労働日数</t>
    <rPh sb="0" eb="4">
      <t>ロウドウニッスウ</t>
    </rPh>
    <phoneticPr fontId="57"/>
  </si>
  <si>
    <t>基本賃金</t>
    <rPh sb="0" eb="4">
      <t>キホンチンギン</t>
    </rPh>
    <phoneticPr fontId="57"/>
  </si>
  <si>
    <t>通勤手当</t>
    <rPh sb="0" eb="2">
      <t>ツウキン</t>
    </rPh>
    <rPh sb="2" eb="4">
      <t>テアテ</t>
    </rPh>
    <phoneticPr fontId="57"/>
  </si>
  <si>
    <t>家族手当</t>
    <rPh sb="0" eb="4">
      <t>カゾクテアテ</t>
    </rPh>
    <phoneticPr fontId="57"/>
  </si>
  <si>
    <t>健康保険</t>
    <rPh sb="0" eb="4">
      <t>ケンコウホケン</t>
    </rPh>
    <phoneticPr fontId="57"/>
  </si>
  <si>
    <t>厚生年金</t>
    <rPh sb="0" eb="4">
      <t>コウセイネンキン</t>
    </rPh>
    <phoneticPr fontId="57"/>
  </si>
  <si>
    <t>雇用保険</t>
    <rPh sb="0" eb="4">
      <t>コヨウホケン</t>
    </rPh>
    <phoneticPr fontId="57"/>
  </si>
  <si>
    <t>市民税</t>
    <rPh sb="0" eb="3">
      <t>シミンゼイ</t>
    </rPh>
    <phoneticPr fontId="57"/>
  </si>
  <si>
    <t>所得税</t>
    <rPh sb="0" eb="3">
      <t>ショトクゼイ</t>
    </rPh>
    <phoneticPr fontId="57"/>
  </si>
  <si>
    <t>支給額</t>
    <rPh sb="0" eb="3">
      <t>シキュウガク</t>
    </rPh>
    <phoneticPr fontId="57"/>
  </si>
  <si>
    <t>給与の算定期間</t>
    <rPh sb="0" eb="2">
      <t>キュウヨ</t>
    </rPh>
    <rPh sb="3" eb="5">
      <t>サンテイ</t>
    </rPh>
    <rPh sb="5" eb="7">
      <t>キカン</t>
    </rPh>
    <phoneticPr fontId="57"/>
  </si>
  <si>
    <t>給与算定期間を
（対象期間）
に記載する</t>
    <rPh sb="0" eb="2">
      <t>キュウヨ</t>
    </rPh>
    <rPh sb="2" eb="6">
      <t>サンテイキカン</t>
    </rPh>
    <rPh sb="9" eb="13">
      <t>タイショウキカン</t>
    </rPh>
    <rPh sb="16" eb="18">
      <t>キサイ</t>
    </rPh>
    <phoneticPr fontId="57"/>
  </si>
  <si>
    <t>～</t>
    <phoneticPr fontId="57"/>
  </si>
  <si>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</si>
  <si>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</si>
  <si>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</si>
  <si>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</si>
  <si>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</si>
  <si>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</si>
  <si>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</si>
  <si>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</si>
  <si>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</si>
  <si>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t>
    <phoneticPr fontId="2"/>
  </si>
  <si>
    <t>賃金台帳</t>
    <rPh sb="0" eb="2">
      <t>チンギン</t>
    </rPh>
    <rPh sb="2" eb="4">
      <t>ダイチョウ</t>
    </rPh>
    <phoneticPr fontId="2"/>
  </si>
  <si>
    <t>出勤簿</t>
    <rPh sb="0" eb="3">
      <t>シュッキンボ</t>
    </rPh>
    <phoneticPr fontId="2"/>
  </si>
  <si>
    <t>※２回目以降の申請については、前回から変更がない場合は記入しなくてもよい。</t>
    <phoneticPr fontId="2"/>
  </si>
  <si>
    <t>AWの一ヶ月
後の前日</t>
    <rPh sb="3" eb="6">
      <t>イッカゲツ</t>
    </rPh>
    <rPh sb="7" eb="8">
      <t>ゴ</t>
    </rPh>
    <rPh sb="9" eb="11">
      <t>ゼンジツ</t>
    </rPh>
    <phoneticPr fontId="2"/>
  </si>
  <si>
    <t>●</t>
  </si>
  <si>
    <r>
      <t>助成金申請期間を通じて、法人等雇用就農者の就業時間が週３５時間（＝月１４０時間）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以上ある</t>
    </r>
    <rPh sb="12" eb="20">
      <t>ホウジントウコヨウシュウノウシャ</t>
    </rPh>
    <phoneticPr fontId="2"/>
  </si>
  <si>
    <r>
      <t>　 法人等雇用就農者の就業時間が週３５時間（＝月１４０時間）</t>
    </r>
    <r>
      <rPr>
        <vertAlign val="superscript"/>
        <sz val="10"/>
        <rFont val="ＭＳ Ｐゴシック"/>
        <family val="3"/>
        <charset val="128"/>
      </rPr>
      <t>※</t>
    </r>
    <r>
      <rPr>
        <sz val="14"/>
        <rFont val="ＭＳ Ｐゴシック"/>
        <family val="3"/>
        <charset val="128"/>
      </rPr>
      <t>以上ない場合</t>
    </r>
    <rPh sb="2" eb="10">
      <t>ホウジントウコヨウシュウノウシャ</t>
    </rPh>
    <phoneticPr fontId="2"/>
  </si>
  <si>
    <r>
      <t xml:space="preserve"> １年間を通じて、法人等雇用就農者の就業時間が週３５時間（＝月１４０時間）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以上となる見込みである</t>
    </r>
    <rPh sb="2" eb="3">
      <t>ネン</t>
    </rPh>
    <rPh sb="3" eb="4">
      <t>カン</t>
    </rPh>
    <rPh sb="9" eb="17">
      <t>ホウジントウコヨウシュウノウシャ</t>
    </rPh>
    <rPh sb="43" eb="45">
      <t>ミコ</t>
    </rPh>
    <phoneticPr fontId="2"/>
  </si>
  <si>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2"/>
  </si>
  <si>
    <t>支払分　　　　（目安）</t>
    <rPh sb="0" eb="3">
      <t>シハライブン</t>
    </rPh>
    <rPh sb="8" eb="10">
      <t>メヤス</t>
    </rPh>
    <phoneticPr fontId="2"/>
  </si>
  <si>
    <t>（目安）</t>
    <rPh sb="1" eb="3">
      <t>メヤス</t>
    </rPh>
    <phoneticPr fontId="2"/>
  </si>
  <si>
    <t>賃金台帳表示用
（Ｚの年月）</t>
    <rPh sb="0" eb="2">
      <t>チンギン</t>
    </rPh>
    <rPh sb="2" eb="4">
      <t>ダイチョウ</t>
    </rPh>
    <rPh sb="4" eb="6">
      <t>ヒョウジ</t>
    </rPh>
    <rPh sb="6" eb="7">
      <t>ヨウ</t>
    </rPh>
    <rPh sb="11" eb="13">
      <t>ネンゲツ</t>
    </rPh>
    <phoneticPr fontId="2"/>
  </si>
  <si>
    <t>給与支払い月（1日）</t>
    <rPh sb="0" eb="2">
      <t>キュウヨ</t>
    </rPh>
    <rPh sb="2" eb="4">
      <t>シハラ</t>
    </rPh>
    <rPh sb="5" eb="6">
      <t>ツキ</t>
    </rPh>
    <rPh sb="8" eb="9">
      <t>ヒ</t>
    </rPh>
    <phoneticPr fontId="2"/>
  </si>
  <si>
    <t>←①入力</t>
    <rPh sb="2" eb="4">
      <t>ニュウリョク</t>
    </rPh>
    <phoneticPr fontId="2"/>
  </si>
  <si>
    <t>②（〇月給与支払い分）の〇を修正</t>
    <rPh sb="3" eb="4">
      <t>ツキ</t>
    </rPh>
    <rPh sb="4" eb="6">
      <t>キュウヨ</t>
    </rPh>
    <rPh sb="6" eb="8">
      <t>シハラ</t>
    </rPh>
    <rPh sb="9" eb="10">
      <t>ブン</t>
    </rPh>
    <rPh sb="14" eb="16">
      <t>シュウセイ</t>
    </rPh>
    <phoneticPr fontId="2"/>
  </si>
  <si>
    <t>（対象期間）</t>
  </si>
  <si>
    <t>←　非表示　→</t>
    <rPh sb="2" eb="5">
      <t>ヒヒョウジ</t>
    </rPh>
    <phoneticPr fontId="2"/>
  </si>
  <si>
    <t>※2024.5.20更新版</t>
    <rPh sb="10" eb="13">
      <t>コウシンバン</t>
    </rPh>
    <phoneticPr fontId="1"/>
  </si>
  <si>
    <t>6-3</t>
    <phoneticPr fontId="2"/>
  </si>
  <si>
    <t>〈令和６年度第３回〉</t>
  </si>
  <si>
    <t>申請回</t>
    <rPh sb="0" eb="3">
      <t>シンセイカイ</t>
    </rPh>
    <phoneticPr fontId="2"/>
  </si>
  <si>
    <t>（参考）研修記録簿　各月就業時間・対象期間の記載例（2月給与支払い分）</t>
    <rPh sb="1" eb="3">
      <t>サンコウ</t>
    </rPh>
    <rPh sb="4" eb="9">
      <t>ケンシュウキロクボ</t>
    </rPh>
    <rPh sb="10" eb="11">
      <t>カク</t>
    </rPh>
    <rPh sb="11" eb="12">
      <t>ツキ</t>
    </rPh>
    <rPh sb="12" eb="14">
      <t>シュウギョウ</t>
    </rPh>
    <rPh sb="14" eb="16">
      <t>ジカン</t>
    </rPh>
    <rPh sb="17" eb="19">
      <t>タイショウ</t>
    </rPh>
    <rPh sb="19" eb="21">
      <t>キカン</t>
    </rPh>
    <rPh sb="22" eb="24">
      <t>キサイ</t>
    </rPh>
    <rPh sb="24" eb="25">
      <t>レイ</t>
    </rPh>
    <rPh sb="28" eb="30">
      <t>キュウヨ</t>
    </rPh>
    <rPh sb="30" eb="32">
      <t>シハラ</t>
    </rPh>
    <rPh sb="33" eb="34">
      <t>ブン</t>
    </rPh>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</si>
</sst>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0_ "/>
    <numFmt numFmtId="193" formatCode="[$]ggge&quot;年&quot;m&quot;月&quot;d&quot;日&quot;;@" x16r2:formatCode16="[$-ja-JP-x-gannen]ggge&quot;年&quot;m&quot;月&quot;d&quot;日&quot;;@"/>
    <numFmt numFmtId="194" formatCode="yyyy&quot;年&quot;m&quot;月&quot;;@"/>
    <numFmt numFmtId="195" formatCode="yyyymmdd"/>
  </numFmts>
  <fonts count="80">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u/>
      <sz val="12"/>
      <name val="ＭＳ Ｐゴシック"/>
      <family val="3"/>
      <charset val="128"/>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b/>
      <sz val="12"/>
      <name val="ＭＳ Ｐ明朝"/>
      <family val="1"/>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1"/>
      <name val="ＭＳ Ｐゴシック"/>
      <family val="3"/>
      <charset val="128"/>
      <scheme val="major"/>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8"/>
      <name val="ＭＳ Ｐゴシック"/>
      <family val="3"/>
      <charset val="128"/>
    </font>
    <font>
      <sz val="16"/>
      <color rgb="FFFF0000"/>
      <name val="ＭＳ Ｐゴシック"/>
      <family val="3"/>
      <charset val="128"/>
    </font>
    <font>
      <b/>
      <sz val="20"/>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sz val="24"/>
      <color rgb="FFFF0000"/>
      <name val="ＭＳ Ｐゴシック"/>
      <family val="3"/>
      <charset val="128"/>
    </font>
    <font>
      <b/>
      <sz val="24"/>
      <color rgb="FFFF0000"/>
      <name val="ＭＳ Ｐゴシック"/>
      <family val="3"/>
      <charset val="128"/>
    </font>
    <font>
      <sz val="24"/>
      <name val="ＭＳ Ｐゴシック"/>
      <family val="3"/>
      <charset val="128"/>
    </font>
    <font>
      <sz val="10"/>
      <name val="ＭＳ Ｐゴシック"/>
      <family val="3"/>
      <charset val="128"/>
    </font>
    <font>
      <vertAlign val="superscript"/>
      <sz val="10"/>
      <name val="ＭＳ Ｐゴシック"/>
      <family val="3"/>
      <charset val="128"/>
    </font>
    <font>
      <sz val="11"/>
      <color theme="1"/>
      <name val="游ゴシック"/>
      <family val="3"/>
      <charset val="128"/>
    </font>
    <font>
      <b/>
      <sz val="18"/>
      <color theme="1"/>
      <name val="游ゴシック"/>
      <family val="3"/>
      <charset val="128"/>
    </font>
    <font>
      <b/>
      <sz val="16"/>
      <color theme="1"/>
      <name val="游ゴシック"/>
      <family val="3"/>
      <charset val="128"/>
    </font>
    <font>
      <sz val="20"/>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3"/>
      <charset val="128"/>
    </font>
    <font>
      <b/>
      <sz val="11"/>
      <color theme="1"/>
      <name val="游ゴシック"/>
      <family val="3"/>
      <charset val="128"/>
    </font>
    <font>
      <sz val="11"/>
      <name val="游ゴシック"/>
      <family val="3"/>
      <charset val="128"/>
    </font>
    <font>
      <sz val="16"/>
      <name val="游ゴシック"/>
      <family val="3"/>
      <charset val="128"/>
    </font>
    <font>
      <b/>
      <sz val="16"/>
      <name val="游ゴシック"/>
      <family val="3"/>
      <charset val="128"/>
    </font>
    <font>
      <sz val="14"/>
      <name val="游ゴシック"/>
      <family val="3"/>
      <charset val="128"/>
    </font>
    <font>
      <sz val="10"/>
      <color rgb="FF0070C0"/>
      <name val="Meiryo UI"/>
      <family val="3"/>
      <charset val="128"/>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double">
        <color indexed="64"/>
      </left>
      <right/>
      <top/>
      <bottom/>
      <diagonal/>
    </border>
    <border>
      <left/>
      <right style="double">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8" tint="0.79998168889431442"/>
      </left>
      <right/>
      <top style="thin">
        <color theme="8" tint="0.79998168889431442"/>
      </top>
      <bottom/>
      <diagonal/>
    </border>
    <border>
      <left/>
      <right/>
      <top style="thin">
        <color theme="8" tint="0.79998168889431442"/>
      </top>
      <bottom/>
      <diagonal/>
    </border>
    <border>
      <left/>
      <right style="thin">
        <color theme="8" tint="0.79998168889431442"/>
      </right>
      <top style="thin">
        <color theme="8" tint="0.79998168889431442"/>
      </top>
      <bottom/>
      <diagonal/>
    </border>
    <border>
      <left style="thin">
        <color theme="8" tint="0.79998168889431442"/>
      </left>
      <right/>
      <top/>
      <bottom/>
      <diagonal/>
    </border>
    <border>
      <left/>
      <right style="thin">
        <color theme="8" tint="0.79998168889431442"/>
      </right>
      <top/>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theme="8" tint="0.79995117038483843"/>
      </left>
      <right/>
      <top style="thin">
        <color theme="8" tint="0.79998168889431442"/>
      </top>
      <bottom/>
      <diagonal/>
    </border>
    <border>
      <left/>
      <right style="thin">
        <color theme="8" tint="0.79995117038483843"/>
      </right>
      <top style="thin">
        <color theme="8" tint="0.79998168889431442"/>
      </top>
      <bottom/>
      <diagonal/>
    </border>
    <border>
      <left style="thin">
        <color theme="8" tint="0.79995117038483843"/>
      </left>
      <right/>
      <top/>
      <bottom/>
      <diagonal/>
    </border>
    <border>
      <left/>
      <right style="thin">
        <color theme="8" tint="0.79995117038483843"/>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6" fillId="0" borderId="0">
      <alignment vertical="center"/>
    </xf>
    <xf numFmtId="0" fontId="6" fillId="0" borderId="0">
      <alignment vertical="center"/>
    </xf>
    <xf numFmtId="0" fontId="31" fillId="3" borderId="0" applyNumberFormat="0" applyBorder="0" applyAlignment="0" applyProtection="0">
      <alignment vertical="center"/>
    </xf>
    <xf numFmtId="38" fontId="12" fillId="0" borderId="0" applyFont="0" applyFill="0" applyBorder="0" applyAlignment="0" applyProtection="0"/>
    <xf numFmtId="0" fontId="1" fillId="0" borderId="0">
      <alignment vertical="center"/>
    </xf>
  </cellStyleXfs>
  <cellXfs count="428">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4" fillId="2" borderId="0" xfId="0" applyFont="1" applyFill="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vertical="top"/>
    </xf>
    <xf numFmtId="0" fontId="14" fillId="0" borderId="0" xfId="0" applyFont="1" applyAlignment="1">
      <alignment vertical="top"/>
    </xf>
    <xf numFmtId="49" fontId="19" fillId="0" borderId="15" xfId="0" applyNumberFormat="1" applyFont="1" applyBorder="1" applyAlignment="1">
      <alignment horizontal="center" vertical="center" shrinkToFit="1"/>
    </xf>
    <xf numFmtId="0" fontId="20" fillId="2" borderId="0" xfId="0" applyFont="1" applyFill="1" applyAlignment="1">
      <alignment horizontal="left"/>
    </xf>
    <xf numFmtId="0" fontId="21" fillId="2" borderId="0" xfId="0" applyFont="1" applyFill="1" applyAlignment="1">
      <alignment horizontal="right"/>
    </xf>
    <xf numFmtId="0" fontId="22" fillId="0" borderId="0" xfId="0" applyFont="1" applyProtection="1">
      <protection locked="0"/>
    </xf>
    <xf numFmtId="0" fontId="22" fillId="0" borderId="0" xfId="0" applyFont="1"/>
    <xf numFmtId="0" fontId="23" fillId="0" borderId="0" xfId="0" applyFont="1" applyAlignment="1">
      <alignment horizontal="center" wrapText="1"/>
    </xf>
    <xf numFmtId="0" fontId="17" fillId="0" borderId="0" xfId="0" applyFont="1"/>
    <xf numFmtId="0" fontId="24" fillId="0" borderId="0" xfId="0" applyFont="1"/>
    <xf numFmtId="0" fontId="0" fillId="2" borderId="0" xfId="0" applyFill="1" applyAlignment="1">
      <alignment horizontal="left"/>
    </xf>
    <xf numFmtId="0" fontId="0" fillId="2" borderId="0" xfId="0" applyFill="1" applyAlignment="1">
      <alignment horizontal="center"/>
    </xf>
    <xf numFmtId="0" fontId="25" fillId="2" borderId="0" xfId="0" applyFont="1" applyFill="1" applyAlignment="1">
      <alignment horizontal="right"/>
    </xf>
    <xf numFmtId="0" fontId="25" fillId="2" borderId="0" xfId="0" applyFont="1" applyFill="1"/>
    <xf numFmtId="0" fontId="8" fillId="2" borderId="0" xfId="0" applyFont="1" applyFill="1"/>
    <xf numFmtId="0" fontId="26" fillId="0" borderId="16" xfId="0" applyFont="1" applyBorder="1"/>
    <xf numFmtId="0" fontId="27" fillId="0" borderId="17" xfId="0" applyFont="1" applyBorder="1" applyAlignment="1">
      <alignment horizontal="right"/>
    </xf>
    <xf numFmtId="0" fontId="27" fillId="0" borderId="16" xfId="0" applyFont="1" applyBorder="1" applyAlignment="1">
      <alignment horizontal="left"/>
    </xf>
    <xf numFmtId="0" fontId="0" fillId="0" borderId="17" xfId="0" applyBorder="1"/>
    <xf numFmtId="0" fontId="25" fillId="2" borderId="0" xfId="0" applyFont="1" applyFill="1" applyAlignment="1">
      <alignment horizontal="left"/>
    </xf>
    <xf numFmtId="0" fontId="25" fillId="2" borderId="0" xfId="0" applyFont="1" applyFill="1" applyAlignment="1">
      <alignment horizontal="center"/>
    </xf>
    <xf numFmtId="0" fontId="28" fillId="0" borderId="18" xfId="0" applyFont="1" applyBorder="1"/>
    <xf numFmtId="0" fontId="27" fillId="0" borderId="19" xfId="0" applyFont="1" applyBorder="1" applyAlignment="1">
      <alignment horizontal="right" vertical="center"/>
    </xf>
    <xf numFmtId="0" fontId="27" fillId="0" borderId="18" xfId="0" applyFont="1" applyBorder="1" applyAlignment="1">
      <alignment horizontal="left"/>
    </xf>
    <xf numFmtId="0" fontId="0" fillId="0" borderId="19" xfId="0" applyBorder="1"/>
    <xf numFmtId="0" fontId="29" fillId="0" borderId="0" xfId="0" applyFont="1" applyAlignment="1">
      <alignment horizontal="left"/>
    </xf>
    <xf numFmtId="179" fontId="0" fillId="0" borderId="0" xfId="0" applyNumberFormat="1"/>
    <xf numFmtId="181" fontId="30" fillId="0" borderId="0" xfId="0" applyNumberFormat="1" applyFont="1" applyAlignment="1">
      <alignment horizontal="left"/>
    </xf>
    <xf numFmtId="179" fontId="29" fillId="0" borderId="0" xfId="0" applyNumberFormat="1" applyFont="1" applyAlignment="1">
      <alignment horizontal="left"/>
    </xf>
    <xf numFmtId="0" fontId="20" fillId="2" borderId="0" xfId="0" applyFont="1" applyFill="1" applyAlignment="1">
      <alignment horizontal="justify"/>
    </xf>
    <xf numFmtId="0" fontId="32" fillId="4" borderId="20" xfId="3" applyFont="1" applyFill="1" applyBorder="1" applyAlignment="1" applyProtection="1">
      <alignment horizontal="center" vertical="center"/>
    </xf>
    <xf numFmtId="0" fontId="32" fillId="4" borderId="21" xfId="0" applyFont="1" applyFill="1" applyBorder="1" applyAlignment="1">
      <alignment horizontal="center" vertical="center"/>
    </xf>
    <xf numFmtId="0" fontId="0" fillId="0" borderId="0" xfId="0" applyAlignment="1">
      <alignment horizontal="center"/>
    </xf>
    <xf numFmtId="0" fontId="33" fillId="0" borderId="0" xfId="0" applyFont="1"/>
    <xf numFmtId="0" fontId="20" fillId="2" borderId="0" xfId="0" applyFont="1" applyFill="1" applyAlignment="1">
      <alignment horizontal="right" vertical="center" indent="1"/>
    </xf>
    <xf numFmtId="0" fontId="35" fillId="2" borderId="0" xfId="0" applyFont="1" applyFill="1" applyAlignment="1">
      <alignment horizontal="left" vertical="center"/>
    </xf>
    <xf numFmtId="178"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left" vertical="center"/>
    </xf>
    <xf numFmtId="0" fontId="20" fillId="2" borderId="0" xfId="0" applyFont="1" applyFill="1" applyAlignment="1">
      <alignment horizontal="left" vertical="center" shrinkToFit="1"/>
    </xf>
    <xf numFmtId="178" fontId="29" fillId="0" borderId="1" xfId="0" applyNumberFormat="1" applyFont="1" applyBorder="1" applyAlignment="1">
      <alignment horizontal="center" vertical="center"/>
    </xf>
    <xf numFmtId="183" fontId="29" fillId="0" borderId="1" xfId="0" applyNumberFormat="1" applyFont="1" applyBorder="1" applyAlignment="1">
      <alignment horizontal="left" vertical="center" shrinkToFit="1"/>
    </xf>
    <xf numFmtId="0" fontId="38" fillId="0" borderId="1" xfId="0" applyFont="1" applyBorder="1" applyAlignment="1">
      <alignment horizontal="center" vertical="center" shrinkToFit="1"/>
    </xf>
    <xf numFmtId="0" fontId="35" fillId="2" borderId="0" xfId="0" applyFont="1" applyFill="1" applyAlignment="1">
      <alignment vertical="center" wrapText="1"/>
    </xf>
    <xf numFmtId="0" fontId="35" fillId="2" borderId="0" xfId="0" applyFont="1" applyFill="1" applyAlignment="1">
      <alignment horizontal="left" vertical="center" wrapText="1"/>
    </xf>
    <xf numFmtId="0" fontId="20" fillId="2" borderId="0" xfId="0" applyFont="1" applyFill="1" applyAlignment="1">
      <alignment horizontal="centerContinuous" vertical="top"/>
    </xf>
    <xf numFmtId="0" fontId="0" fillId="2" borderId="0" xfId="0" applyFill="1" applyAlignment="1">
      <alignment horizontal="centerContinuous"/>
    </xf>
    <xf numFmtId="0" fontId="20" fillId="2" borderId="0" xfId="0" applyFont="1" applyFill="1" applyAlignment="1">
      <alignment horizontal="centerContinuous"/>
    </xf>
    <xf numFmtId="0" fontId="3" fillId="0" borderId="0" xfId="0" applyFont="1" applyAlignment="1">
      <alignment horizontal="right" vertical="center"/>
    </xf>
    <xf numFmtId="0" fontId="25" fillId="2" borderId="0" xfId="0" applyFont="1" applyFill="1" applyAlignment="1">
      <alignment horizontal="justify"/>
    </xf>
    <xf numFmtId="0" fontId="3" fillId="0" borderId="0" xfId="0" applyFont="1" applyAlignment="1">
      <alignment horizontal="right" vertical="top"/>
    </xf>
    <xf numFmtId="0" fontId="37" fillId="0" borderId="0" xfId="0" applyFont="1" applyAlignment="1">
      <alignment horizontal="center" vertical="center"/>
    </xf>
    <xf numFmtId="0" fontId="20" fillId="2" borderId="0" xfId="0" applyFont="1" applyFill="1" applyAlignment="1">
      <alignment horizontal="center" vertical="center"/>
    </xf>
    <xf numFmtId="184" fontId="41" fillId="2" borderId="0" xfId="4" applyNumberFormat="1" applyFont="1" applyFill="1" applyBorder="1" applyAlignment="1" applyProtection="1">
      <alignment vertical="center"/>
    </xf>
    <xf numFmtId="0" fontId="17" fillId="0" borderId="0" xfId="0" applyFont="1" applyAlignment="1">
      <alignment vertical="center" shrinkToFit="1"/>
    </xf>
    <xf numFmtId="0" fontId="38" fillId="0" borderId="0" xfId="0" applyFont="1" applyAlignment="1">
      <alignment horizontal="center" vertical="center" shrinkToFit="1"/>
    </xf>
    <xf numFmtId="181" fontId="38" fillId="0" borderId="0" xfId="0" applyNumberFormat="1" applyFont="1" applyAlignment="1">
      <alignment horizontal="center" vertical="center" shrinkToFit="1"/>
    </xf>
    <xf numFmtId="0" fontId="36" fillId="0" borderId="0" xfId="0" applyFont="1" applyAlignment="1">
      <alignment horizontal="center" vertical="center" shrinkToFit="1"/>
    </xf>
    <xf numFmtId="0" fontId="0" fillId="0" borderId="0" xfId="0" applyAlignment="1">
      <alignment horizontal="left"/>
    </xf>
    <xf numFmtId="0" fontId="45" fillId="2" borderId="0" xfId="0" applyFont="1" applyFill="1" applyAlignment="1">
      <alignment horizontal="justify"/>
    </xf>
    <xf numFmtId="0" fontId="17" fillId="0" borderId="0" xfId="0" applyFont="1" applyAlignment="1">
      <alignment horizontal="center" vertical="center"/>
    </xf>
    <xf numFmtId="0" fontId="45" fillId="2" borderId="0" xfId="0" applyFont="1" applyFill="1" applyAlignment="1">
      <alignment horizontal="left" vertical="top"/>
    </xf>
    <xf numFmtId="178" fontId="29" fillId="0" borderId="4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top" textRotation="255"/>
    </xf>
    <xf numFmtId="183" fontId="29" fillId="0" borderId="35" xfId="0" applyNumberFormat="1" applyFont="1" applyBorder="1" applyAlignment="1">
      <alignment horizontal="left" vertical="center" shrinkToFit="1"/>
    </xf>
    <xf numFmtId="183" fontId="29" fillId="0" borderId="36" xfId="0" applyNumberFormat="1" applyFont="1" applyBorder="1" applyAlignment="1">
      <alignment horizontal="left" vertical="center" shrinkToFit="1"/>
    </xf>
    <xf numFmtId="0" fontId="32" fillId="4" borderId="33" xfId="0" applyFont="1" applyFill="1" applyBorder="1" applyAlignment="1">
      <alignment horizontal="center" vertical="center"/>
    </xf>
    <xf numFmtId="0" fontId="20" fillId="0" borderId="0" xfId="0" applyFont="1" applyAlignment="1">
      <alignment vertical="center"/>
    </xf>
    <xf numFmtId="179" fontId="38"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178" fontId="38" fillId="0" borderId="0" xfId="0" applyNumberFormat="1" applyFont="1" applyAlignment="1">
      <alignment horizontal="center" vertical="center" shrinkToFit="1"/>
    </xf>
    <xf numFmtId="182" fontId="29" fillId="0" borderId="34" xfId="0" applyNumberFormat="1" applyFont="1" applyBorder="1" applyAlignment="1">
      <alignment horizontal="left" vertical="center" shrinkToFit="1"/>
    </xf>
    <xf numFmtId="182" fontId="29" fillId="0" borderId="23" xfId="0" applyNumberFormat="1" applyFont="1" applyBorder="1" applyAlignment="1">
      <alignment horizontal="left" vertical="center" shrinkToFit="1"/>
    </xf>
    <xf numFmtId="183" fontId="29" fillId="0" borderId="24" xfId="0" applyNumberFormat="1" applyFont="1" applyBorder="1" applyAlignment="1">
      <alignment horizontal="left" vertical="center" shrinkToFit="1"/>
    </xf>
    <xf numFmtId="0" fontId="15" fillId="2" borderId="0" xfId="0" applyFont="1" applyFill="1" applyAlignment="1">
      <alignment horizontal="center" vertical="center"/>
    </xf>
    <xf numFmtId="0" fontId="0" fillId="0" borderId="0" xfId="0" applyAlignment="1">
      <alignment horizontal="left" vertical="top" wrapText="1"/>
    </xf>
    <xf numFmtId="0" fontId="43" fillId="0" borderId="0" xfId="0" applyFont="1" applyAlignment="1">
      <alignment horizontal="right" vertical="center" shrinkToFit="1"/>
    </xf>
    <xf numFmtId="0" fontId="13" fillId="0" borderId="0" xfId="0" applyFont="1" applyAlignment="1">
      <alignment horizontal="center" vertical="center"/>
    </xf>
    <xf numFmtId="0" fontId="20" fillId="5" borderId="1" xfId="0" applyFont="1" applyFill="1" applyBorder="1" applyAlignment="1" applyProtection="1">
      <alignment horizontal="center" vertical="center" shrinkToFit="1"/>
      <protection locked="0"/>
    </xf>
    <xf numFmtId="0" fontId="48" fillId="5" borderId="4" xfId="0" applyFont="1" applyFill="1" applyBorder="1" applyAlignment="1" applyProtection="1">
      <alignment vertical="center"/>
      <protection locked="0"/>
    </xf>
    <xf numFmtId="0" fontId="41" fillId="5" borderId="5" xfId="0" applyFont="1" applyFill="1" applyBorder="1" applyAlignment="1" applyProtection="1">
      <alignment horizontal="center" vertical="center"/>
      <protection locked="0"/>
    </xf>
    <xf numFmtId="178" fontId="25" fillId="5" borderId="5" xfId="0" applyNumberFormat="1" applyFont="1" applyFill="1" applyBorder="1" applyAlignment="1" applyProtection="1">
      <alignment horizontal="center"/>
      <protection locked="0"/>
    </xf>
    <xf numFmtId="0" fontId="0" fillId="5" borderId="0" xfId="0" applyFill="1"/>
    <xf numFmtId="177" fontId="49" fillId="2" borderId="0" xfId="0" applyNumberFormat="1" applyFont="1" applyFill="1" applyAlignment="1">
      <alignment vertical="top" shrinkToFit="1"/>
    </xf>
    <xf numFmtId="177" fontId="50" fillId="2" borderId="0" xfId="0" applyNumberFormat="1" applyFont="1" applyFill="1"/>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shrinkToFit="1"/>
    </xf>
    <xf numFmtId="178" fontId="38" fillId="0" borderId="2" xfId="0" applyNumberFormat="1" applyFont="1" applyBorder="1" applyAlignment="1">
      <alignment horizontal="center" vertical="center" shrinkToFit="1"/>
    </xf>
    <xf numFmtId="0" fontId="38" fillId="0" borderId="3" xfId="0" applyFont="1" applyBorder="1" applyAlignment="1">
      <alignment horizontal="center" vertical="center" shrinkToFit="1"/>
    </xf>
    <xf numFmtId="179" fontId="38" fillId="0" borderId="1" xfId="0" applyNumberFormat="1" applyFont="1" applyBorder="1" applyAlignment="1">
      <alignment horizontal="center" vertical="center" shrinkToFit="1"/>
    </xf>
    <xf numFmtId="0" fontId="17"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41" fillId="0" borderId="4" xfId="0" applyFont="1" applyBorder="1" applyAlignment="1">
      <alignment horizontal="center" vertical="center"/>
    </xf>
    <xf numFmtId="185" fontId="41" fillId="0" borderId="37" xfId="0" applyNumberFormat="1" applyFont="1" applyBorder="1" applyAlignment="1">
      <alignment horizontal="center" vertical="center"/>
    </xf>
    <xf numFmtId="185" fontId="41" fillId="0" borderId="39" xfId="0" applyNumberFormat="1" applyFont="1" applyBorder="1" applyAlignment="1">
      <alignment horizontal="center" vertical="center"/>
    </xf>
    <xf numFmtId="185" fontId="41" fillId="0" borderId="5" xfId="0" applyNumberFormat="1" applyFont="1" applyBorder="1" applyAlignment="1">
      <alignment horizontal="center" vertical="center"/>
    </xf>
    <xf numFmtId="185" fontId="41" fillId="0" borderId="5" xfId="0" applyNumberFormat="1" applyFont="1" applyBorder="1" applyAlignment="1">
      <alignment horizontal="left" vertical="center"/>
    </xf>
    <xf numFmtId="185" fontId="41" fillId="0" borderId="5" xfId="0" applyNumberFormat="1" applyFont="1" applyBorder="1" applyAlignment="1">
      <alignment horizontal="center" vertical="center" shrinkToFit="1"/>
    </xf>
    <xf numFmtId="185" fontId="41" fillId="0" borderId="49" xfId="0" applyNumberFormat="1" applyFont="1" applyBorder="1" applyAlignment="1">
      <alignment horizontal="center" vertical="center" shrinkToFit="1"/>
    </xf>
    <xf numFmtId="186" fontId="41" fillId="0" borderId="31" xfId="0" applyNumberFormat="1" applyFont="1" applyBorder="1" applyAlignment="1">
      <alignment vertical="center"/>
    </xf>
    <xf numFmtId="187" fontId="41" fillId="0" borderId="31" xfId="0" applyNumberFormat="1" applyFont="1" applyBorder="1" applyAlignment="1">
      <alignment vertical="center"/>
    </xf>
    <xf numFmtId="0" fontId="41" fillId="0" borderId="31"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0" fontId="41" fillId="0" borderId="32" xfId="0" applyFont="1" applyBorder="1" applyAlignment="1">
      <alignment vertical="center"/>
    </xf>
    <xf numFmtId="188" fontId="5" fillId="2" borderId="0" xfId="0" applyNumberFormat="1" applyFont="1" applyFill="1" applyAlignment="1">
      <alignment vertical="center"/>
    </xf>
    <xf numFmtId="189" fontId="47" fillId="0" borderId="0" xfId="0" applyNumberFormat="1" applyFont="1" applyAlignment="1">
      <alignment horizontal="center" vertical="center"/>
    </xf>
    <xf numFmtId="0" fontId="47" fillId="0" borderId="0" xfId="0" applyFont="1" applyAlignment="1">
      <alignment vertical="center"/>
    </xf>
    <xf numFmtId="190" fontId="47" fillId="0" borderId="0" xfId="0" applyNumberFormat="1" applyFont="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34" fillId="5" borderId="5" xfId="0" applyFont="1" applyFill="1" applyBorder="1" applyAlignment="1" applyProtection="1">
      <alignment horizontal="right"/>
      <protection locked="0"/>
    </xf>
    <xf numFmtId="0" fontId="4" fillId="0" borderId="0" xfId="0" applyFont="1" applyAlignment="1">
      <alignment horizontal="left" vertical="center" shrinkToFit="1"/>
    </xf>
    <xf numFmtId="178" fontId="25" fillId="5" borderId="1" xfId="0" applyNumberFormat="1" applyFont="1" applyFill="1" applyBorder="1" applyAlignment="1" applyProtection="1">
      <alignment horizontal="center"/>
      <protection locked="0"/>
    </xf>
    <xf numFmtId="0" fontId="4" fillId="0" borderId="0" xfId="0" applyFont="1" applyAlignment="1">
      <alignment vertical="center" shrinkToFit="1"/>
    </xf>
    <xf numFmtId="178" fontId="25" fillId="5" borderId="1" xfId="0" applyNumberFormat="1" applyFont="1" applyFill="1" applyBorder="1" applyAlignment="1" applyProtection="1">
      <alignment horizontal="center" vertical="center"/>
      <protection locked="0"/>
    </xf>
    <xf numFmtId="0" fontId="41" fillId="2" borderId="4" xfId="0" applyFont="1" applyFill="1" applyBorder="1" applyAlignment="1">
      <alignment vertical="center"/>
    </xf>
    <xf numFmtId="0" fontId="41" fillId="2" borderId="43" xfId="0" applyFont="1" applyFill="1" applyBorder="1" applyAlignment="1">
      <alignment vertical="center"/>
    </xf>
    <xf numFmtId="178" fontId="25" fillId="0" borderId="0" xfId="0" applyNumberFormat="1" applyFont="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center"/>
    </xf>
    <xf numFmtId="0" fontId="53" fillId="0" borderId="0" xfId="0" applyFont="1"/>
    <xf numFmtId="0" fontId="53" fillId="0" borderId="0" xfId="0" applyFont="1" applyAlignment="1">
      <alignment vertical="top"/>
    </xf>
    <xf numFmtId="0" fontId="54" fillId="0" borderId="0" xfId="0" applyFont="1" applyAlignment="1">
      <alignment vertical="center"/>
    </xf>
    <xf numFmtId="188" fontId="54" fillId="0" borderId="0" xfId="0" applyNumberFormat="1" applyFont="1" applyAlignment="1">
      <alignment vertical="center"/>
    </xf>
    <xf numFmtId="188" fontId="53" fillId="0" borderId="0" xfId="0" applyNumberFormat="1" applyFont="1" applyAlignment="1">
      <alignment vertical="center"/>
    </xf>
    <xf numFmtId="188" fontId="53" fillId="0" borderId="0" xfId="0" applyNumberFormat="1" applyFont="1"/>
    <xf numFmtId="188" fontId="53" fillId="0" borderId="0" xfId="0" applyNumberFormat="1" applyFont="1" applyAlignment="1">
      <alignment vertical="top"/>
    </xf>
    <xf numFmtId="191" fontId="54" fillId="0" borderId="0" xfId="0" applyNumberFormat="1" applyFont="1" applyAlignment="1">
      <alignment vertical="center"/>
    </xf>
    <xf numFmtId="191" fontId="53" fillId="0" borderId="0" xfId="0" applyNumberFormat="1" applyFont="1" applyAlignment="1">
      <alignment vertical="center"/>
    </xf>
    <xf numFmtId="191" fontId="53" fillId="0" borderId="0" xfId="0" applyNumberFormat="1" applyFont="1"/>
    <xf numFmtId="191" fontId="53" fillId="0" borderId="0" xfId="0" applyNumberFormat="1" applyFont="1" applyAlignment="1">
      <alignment vertical="top"/>
    </xf>
    <xf numFmtId="14" fontId="53" fillId="0" borderId="0" xfId="0" applyNumberFormat="1" applyFont="1" applyAlignment="1">
      <alignment horizontal="center" vertical="center"/>
    </xf>
    <xf numFmtId="0" fontId="54" fillId="0" borderId="1" xfId="0" applyFont="1" applyBorder="1" applyAlignment="1">
      <alignment vertical="center"/>
    </xf>
    <xf numFmtId="0" fontId="54" fillId="0" borderId="3" xfId="0" applyFont="1" applyBorder="1" applyAlignment="1">
      <alignment vertical="center"/>
    </xf>
    <xf numFmtId="0" fontId="54" fillId="0" borderId="2" xfId="0" applyFont="1" applyBorder="1" applyAlignment="1">
      <alignment vertical="center"/>
    </xf>
    <xf numFmtId="0" fontId="52" fillId="5" borderId="1" xfId="0" applyFont="1" applyFill="1" applyBorder="1" applyAlignment="1" applyProtection="1">
      <alignment vertical="center"/>
      <protection locked="0"/>
    </xf>
    <xf numFmtId="14" fontId="53" fillId="6" borderId="0" xfId="0" applyNumberFormat="1" applyFont="1" applyFill="1" applyAlignment="1">
      <alignment horizontal="center" vertical="center"/>
    </xf>
    <xf numFmtId="0" fontId="53" fillId="6" borderId="0" xfId="0" applyFont="1" applyFill="1" applyAlignment="1">
      <alignment horizontal="center" vertical="center"/>
    </xf>
    <xf numFmtId="0" fontId="53" fillId="7" borderId="0" xfId="0" applyFont="1" applyFill="1" applyAlignment="1">
      <alignment horizontal="center" vertical="center"/>
    </xf>
    <xf numFmtId="0" fontId="16" fillId="0" borderId="9" xfId="0" applyFont="1" applyBorder="1" applyAlignment="1">
      <alignment horizontal="centerContinuous" vertical="center"/>
    </xf>
    <xf numFmtId="0" fontId="0" fillId="0" borderId="10" xfId="0" applyBorder="1" applyAlignment="1">
      <alignment horizontal="centerContinuous"/>
    </xf>
    <xf numFmtId="0" fontId="17" fillId="0" borderId="10" xfId="0" applyFont="1" applyBorder="1" applyAlignment="1">
      <alignment horizontal="centerContinuous"/>
    </xf>
    <xf numFmtId="0" fontId="17" fillId="0" borderId="11" xfId="0" applyFont="1" applyBorder="1" applyAlignment="1">
      <alignment horizontal="centerContinuous"/>
    </xf>
    <xf numFmtId="0" fontId="17"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50" fillId="0" borderId="0" xfId="0" applyNumberFormat="1" applyFont="1" applyAlignment="1">
      <alignment horizontal="center" vertical="center"/>
    </xf>
    <xf numFmtId="0" fontId="59" fillId="2" borderId="0" xfId="0" applyFont="1" applyFill="1" applyAlignment="1">
      <alignment vertical="center"/>
    </xf>
    <xf numFmtId="0" fontId="59" fillId="2" borderId="0" xfId="0" applyFont="1" applyFill="1" applyAlignment="1">
      <alignment horizontal="center" vertical="center"/>
    </xf>
    <xf numFmtId="0" fontId="59" fillId="0" borderId="0" xfId="0" applyFont="1" applyAlignment="1">
      <alignment vertical="center"/>
    </xf>
    <xf numFmtId="0" fontId="60" fillId="2" borderId="0" xfId="0" applyFont="1" applyFill="1" applyAlignment="1">
      <alignment vertical="center"/>
    </xf>
    <xf numFmtId="189" fontId="60" fillId="0" borderId="0" xfId="0" applyNumberFormat="1" applyFont="1" applyAlignment="1">
      <alignment horizontal="center" vertical="center"/>
    </xf>
    <xf numFmtId="0" fontId="60" fillId="0" borderId="0" xfId="0" applyFont="1" applyAlignment="1">
      <alignment vertical="center"/>
    </xf>
    <xf numFmtId="190" fontId="60" fillId="0" borderId="0" xfId="0" applyNumberFormat="1" applyFont="1" applyAlignment="1">
      <alignment vertical="center"/>
    </xf>
    <xf numFmtId="0" fontId="60" fillId="2" borderId="0" xfId="0" applyFont="1" applyFill="1" applyAlignment="1">
      <alignment horizontal="center" vertical="center"/>
    </xf>
    <xf numFmtId="180" fontId="50" fillId="0" borderId="0" xfId="0" applyNumberFormat="1" applyFont="1"/>
    <xf numFmtId="0" fontId="60" fillId="0" borderId="0" xfId="0" applyFont="1"/>
    <xf numFmtId="180" fontId="11" fillId="0" borderId="0" xfId="0" applyNumberFormat="1" applyFont="1" applyAlignment="1">
      <alignment horizontal="center" vertical="center"/>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vertical="center"/>
      <protection locked="0"/>
    </xf>
    <xf numFmtId="0" fontId="59" fillId="0" borderId="0" xfId="0" applyFont="1" applyAlignment="1">
      <alignment horizontal="center" vertical="center"/>
    </xf>
    <xf numFmtId="0" fontId="0" fillId="0" borderId="8" xfId="0" applyBorder="1"/>
    <xf numFmtId="0" fontId="53" fillId="0" borderId="8" xfId="0" applyFont="1" applyBorder="1" applyAlignment="1">
      <alignment vertical="center"/>
    </xf>
    <xf numFmtId="0" fontId="61" fillId="0" borderId="0" xfId="0" applyFont="1" applyAlignment="1">
      <alignment vertical="center"/>
    </xf>
    <xf numFmtId="0" fontId="62" fillId="0" borderId="0" xfId="0" applyFont="1" applyAlignment="1">
      <alignment horizontal="right" vertical="center"/>
    </xf>
    <xf numFmtId="193" fontId="63" fillId="0" borderId="0" xfId="0" applyNumberFormat="1" applyFont="1" applyAlignment="1">
      <alignment vertical="center"/>
    </xf>
    <xf numFmtId="193" fontId="64" fillId="0" borderId="0" xfId="0" applyNumberFormat="1" applyFont="1" applyAlignment="1">
      <alignment vertical="center"/>
    </xf>
    <xf numFmtId="0" fontId="64" fillId="0" borderId="0" xfId="0" applyFont="1" applyAlignment="1">
      <alignment vertical="center"/>
    </xf>
    <xf numFmtId="0" fontId="63" fillId="0" borderId="0" xfId="0" applyFont="1" applyAlignment="1">
      <alignment vertical="center"/>
    </xf>
    <xf numFmtId="14" fontId="53" fillId="7" borderId="0" xfId="0" applyNumberFormat="1" applyFont="1" applyFill="1" applyAlignment="1">
      <alignment horizontal="center" vertical="center"/>
    </xf>
    <xf numFmtId="14" fontId="54" fillId="0" borderId="0" xfId="0" applyNumberFormat="1" applyFont="1" applyAlignment="1">
      <alignment vertical="center"/>
    </xf>
    <xf numFmtId="0" fontId="0" fillId="2" borderId="0" xfId="0" applyFill="1" applyAlignment="1">
      <alignment horizontal="left" vertical="center"/>
    </xf>
    <xf numFmtId="0" fontId="65" fillId="0" borderId="0" xfId="0" applyFont="1" applyAlignment="1">
      <alignment vertical="center"/>
    </xf>
    <xf numFmtId="0" fontId="65" fillId="0" borderId="0" xfId="0" applyFont="1" applyAlignment="1">
      <alignment vertical="center" shrinkToFit="1"/>
    </xf>
    <xf numFmtId="194" fontId="63" fillId="0" borderId="0" xfId="0" applyNumberFormat="1" applyFont="1" applyAlignment="1">
      <alignment horizontal="left" vertical="center"/>
    </xf>
    <xf numFmtId="193" fontId="56" fillId="0" borderId="0" xfId="0" applyNumberFormat="1" applyFont="1" applyAlignment="1">
      <alignment horizontal="right" vertical="center"/>
    </xf>
    <xf numFmtId="179" fontId="63" fillId="0" borderId="0" xfId="0" applyNumberFormat="1" applyFont="1" applyAlignment="1">
      <alignment horizontal="left" vertical="center"/>
    </xf>
    <xf numFmtId="0" fontId="3" fillId="0" borderId="0" xfId="0" applyFont="1" applyAlignment="1">
      <alignment horizontal="center" vertical="center" wrapText="1"/>
    </xf>
    <xf numFmtId="194" fontId="53" fillId="8" borderId="0" xfId="0" applyNumberFormat="1" applyFont="1" applyFill="1" applyAlignment="1">
      <alignment vertical="center"/>
    </xf>
    <xf numFmtId="0" fontId="67" fillId="0" borderId="0" xfId="5" applyFont="1" applyAlignment="1">
      <alignment horizontal="center" vertical="center"/>
    </xf>
    <xf numFmtId="0" fontId="68" fillId="0" borderId="0" xfId="5" applyFont="1">
      <alignment vertical="center"/>
    </xf>
    <xf numFmtId="0" fontId="67" fillId="0" borderId="0" xfId="5" applyFont="1">
      <alignment vertical="center"/>
    </xf>
    <xf numFmtId="0" fontId="69" fillId="0" borderId="0" xfId="5" applyFont="1">
      <alignment vertical="center"/>
    </xf>
    <xf numFmtId="56" fontId="67" fillId="0" borderId="0" xfId="5" applyNumberFormat="1" applyFont="1">
      <alignment vertical="center"/>
    </xf>
    <xf numFmtId="0" fontId="72" fillId="0" borderId="0" xfId="5" applyFont="1" applyAlignment="1">
      <alignment horizontal="center" vertical="center"/>
    </xf>
    <xf numFmtId="0" fontId="71" fillId="0" borderId="0" xfId="5" applyFont="1" applyAlignment="1">
      <alignment vertical="center" wrapText="1"/>
    </xf>
    <xf numFmtId="0" fontId="67" fillId="0" borderId="63" xfId="5" applyFont="1" applyBorder="1">
      <alignment vertical="center"/>
    </xf>
    <xf numFmtId="0" fontId="72" fillId="0" borderId="2" xfId="5" applyFont="1" applyBorder="1" applyAlignment="1">
      <alignment horizontal="center" vertical="center"/>
    </xf>
    <xf numFmtId="0" fontId="72" fillId="0" borderId="1" xfId="5" applyFont="1" applyBorder="1" applyAlignment="1">
      <alignment horizontal="center" vertical="center"/>
    </xf>
    <xf numFmtId="56" fontId="72" fillId="0" borderId="2" xfId="5" applyNumberFormat="1" applyFont="1" applyBorder="1" applyAlignment="1">
      <alignment horizontal="right" vertical="center" wrapText="1"/>
    </xf>
    <xf numFmtId="56" fontId="71" fillId="0" borderId="65" xfId="5" applyNumberFormat="1" applyFont="1" applyBorder="1" applyAlignment="1">
      <alignment horizontal="right" vertical="center" wrapText="1"/>
    </xf>
    <xf numFmtId="20" fontId="72" fillId="0" borderId="3" xfId="5" applyNumberFormat="1" applyFont="1" applyBorder="1" applyAlignment="1">
      <alignment horizontal="right" vertical="center"/>
    </xf>
    <xf numFmtId="20" fontId="72" fillId="0" borderId="1" xfId="5" applyNumberFormat="1" applyFont="1" applyBorder="1" applyAlignment="1">
      <alignment horizontal="right" vertical="center"/>
    </xf>
    <xf numFmtId="56" fontId="72" fillId="0" borderId="2" xfId="5" applyNumberFormat="1" applyFont="1" applyBorder="1" applyAlignment="1">
      <alignment horizontal="right" vertical="center"/>
    </xf>
    <xf numFmtId="56" fontId="72" fillId="0" borderId="66" xfId="5" applyNumberFormat="1" applyFont="1" applyBorder="1" applyAlignment="1">
      <alignment horizontal="right" vertical="center"/>
    </xf>
    <xf numFmtId="56" fontId="72" fillId="0" borderId="4" xfId="5" applyNumberFormat="1" applyFont="1" applyBorder="1" applyAlignment="1">
      <alignment horizontal="center" vertical="center"/>
    </xf>
    <xf numFmtId="0" fontId="73" fillId="0" borderId="0" xfId="5" applyFont="1">
      <alignment vertical="center"/>
    </xf>
    <xf numFmtId="0" fontId="72" fillId="0" borderId="0" xfId="5" applyFont="1">
      <alignment vertical="center"/>
    </xf>
    <xf numFmtId="56" fontId="72" fillId="0" borderId="1" xfId="5" applyNumberFormat="1" applyFont="1" applyBorder="1" applyAlignment="1">
      <alignment horizontal="right" vertical="center" wrapText="1"/>
    </xf>
    <xf numFmtId="0" fontId="72" fillId="0" borderId="1" xfId="5" applyFont="1" applyBorder="1" applyAlignment="1">
      <alignment horizontal="right" vertical="center"/>
    </xf>
    <xf numFmtId="192" fontId="72" fillId="0" borderId="1" xfId="5" applyNumberFormat="1" applyFont="1" applyBorder="1" applyAlignment="1">
      <alignment horizontal="right" vertical="center"/>
    </xf>
    <xf numFmtId="192" fontId="72" fillId="0" borderId="2" xfId="5" applyNumberFormat="1" applyFont="1" applyBorder="1" applyAlignment="1">
      <alignment horizontal="right" vertical="center"/>
    </xf>
    <xf numFmtId="56" fontId="71" fillId="2" borderId="82" xfId="5" applyNumberFormat="1" applyFont="1" applyFill="1" applyBorder="1" applyAlignment="1">
      <alignment horizontal="center" vertical="center"/>
    </xf>
    <xf numFmtId="0" fontId="72" fillId="2" borderId="4" xfId="5" applyFont="1" applyFill="1" applyBorder="1" applyAlignment="1">
      <alignment horizontal="center" vertical="center"/>
    </xf>
    <xf numFmtId="56" fontId="71" fillId="2" borderId="83" xfId="5" applyNumberFormat="1" applyFont="1" applyFill="1" applyBorder="1" applyAlignment="1">
      <alignment horizontal="center" vertical="center"/>
    </xf>
    <xf numFmtId="56" fontId="71" fillId="2" borderId="86" xfId="5" applyNumberFormat="1" applyFont="1" applyFill="1" applyBorder="1" applyAlignment="1">
      <alignment horizontal="center" vertical="center"/>
    </xf>
    <xf numFmtId="0" fontId="72" fillId="2" borderId="80" xfId="5" applyFont="1" applyFill="1" applyBorder="1" applyAlignment="1">
      <alignment horizontal="center" vertical="center"/>
    </xf>
    <xf numFmtId="56" fontId="71" fillId="2" borderId="87" xfId="5" applyNumberFormat="1" applyFont="1" applyFill="1" applyBorder="1" applyAlignment="1">
      <alignment horizontal="center" vertical="center"/>
    </xf>
    <xf numFmtId="0" fontId="72" fillId="0" borderId="63" xfId="5" applyFont="1" applyBorder="1">
      <alignment vertical="center"/>
    </xf>
    <xf numFmtId="56" fontId="74" fillId="0" borderId="0" xfId="5" applyNumberFormat="1" applyFont="1" applyAlignment="1">
      <alignment horizontal="center" vertical="center" wrapText="1"/>
    </xf>
    <xf numFmtId="56" fontId="71" fillId="0" borderId="85" xfId="5" applyNumberFormat="1" applyFont="1" applyBorder="1" applyAlignment="1">
      <alignment horizontal="center" vertical="center" wrapText="1"/>
    </xf>
    <xf numFmtId="56" fontId="67" fillId="0" borderId="0" xfId="5" applyNumberFormat="1" applyFont="1" applyAlignment="1">
      <alignment horizontal="right" vertical="center"/>
    </xf>
    <xf numFmtId="56" fontId="74" fillId="0" borderId="0" xfId="5" applyNumberFormat="1" applyFont="1" applyAlignment="1">
      <alignment horizontal="right" vertical="center" wrapText="1"/>
    </xf>
    <xf numFmtId="0" fontId="67" fillId="9" borderId="0" xfId="5" applyFont="1" applyFill="1">
      <alignment vertical="center"/>
    </xf>
    <xf numFmtId="0" fontId="75" fillId="9" borderId="0" xfId="0" applyFont="1" applyFill="1"/>
    <xf numFmtId="180" fontId="75" fillId="9" borderId="0" xfId="0" applyNumberFormat="1" applyFont="1" applyFill="1"/>
    <xf numFmtId="0" fontId="67" fillId="9" borderId="0" xfId="5" applyFont="1" applyFill="1" applyAlignment="1">
      <alignment horizontal="right" vertical="center"/>
    </xf>
    <xf numFmtId="0" fontId="75" fillId="0" borderId="0" xfId="0" applyFont="1"/>
    <xf numFmtId="180" fontId="75" fillId="0" borderId="0" xfId="0" applyNumberFormat="1" applyFont="1"/>
    <xf numFmtId="56" fontId="71" fillId="9" borderId="84" xfId="5" applyNumberFormat="1" applyFont="1" applyFill="1" applyBorder="1" applyProtection="1">
      <alignment vertical="center"/>
      <protection locked="0"/>
    </xf>
    <xf numFmtId="0" fontId="76" fillId="0" borderId="0" xfId="0" applyFont="1"/>
    <xf numFmtId="0" fontId="75" fillId="0" borderId="96" xfId="0" applyFont="1" applyBorder="1"/>
    <xf numFmtId="0" fontId="75" fillId="0" borderId="89" xfId="0" applyFont="1" applyBorder="1"/>
    <xf numFmtId="180" fontId="75" fillId="0" borderId="89" xfId="0" applyNumberFormat="1" applyFont="1" applyBorder="1"/>
    <xf numFmtId="0" fontId="75" fillId="0" borderId="97" xfId="0" applyFont="1" applyBorder="1"/>
    <xf numFmtId="0" fontId="75" fillId="0" borderId="98" xfId="0" applyFont="1" applyBorder="1"/>
    <xf numFmtId="0" fontId="75" fillId="0" borderId="99" xfId="0" applyFont="1" applyBorder="1"/>
    <xf numFmtId="0" fontId="75" fillId="0" borderId="8" xfId="0" applyFont="1" applyBorder="1"/>
    <xf numFmtId="0" fontId="76" fillId="0" borderId="8" xfId="0" applyFont="1" applyBorder="1" applyAlignment="1">
      <alignment vertical="center"/>
    </xf>
    <xf numFmtId="0" fontId="75" fillId="0" borderId="0" xfId="0" applyFont="1" applyAlignment="1">
      <alignment vertical="top"/>
    </xf>
    <xf numFmtId="180" fontId="77" fillId="0" borderId="0" xfId="0" applyNumberFormat="1" applyFont="1" applyAlignment="1">
      <alignment horizontal="distributed" vertical="center"/>
    </xf>
    <xf numFmtId="0" fontId="77" fillId="0" borderId="0" xfId="0" applyFont="1" applyAlignment="1">
      <alignment horizontal="distributed" vertical="center"/>
    </xf>
    <xf numFmtId="180" fontId="76" fillId="0" borderId="0" xfId="0" applyNumberFormat="1" applyFont="1" applyAlignment="1">
      <alignment horizontal="center" vertical="center"/>
    </xf>
    <xf numFmtId="188" fontId="72" fillId="0" borderId="0" xfId="5" applyNumberFormat="1" applyFont="1" applyAlignment="1">
      <alignment horizontal="center" vertical="center"/>
    </xf>
    <xf numFmtId="0" fontId="76" fillId="0" borderId="0" xfId="0" applyFont="1" applyAlignment="1">
      <alignment vertical="center"/>
    </xf>
    <xf numFmtId="0" fontId="76" fillId="0" borderId="0" xfId="0" applyFont="1" applyAlignment="1">
      <alignment horizontal="center" vertical="center"/>
    </xf>
    <xf numFmtId="0" fontId="78" fillId="5" borderId="0" xfId="0" applyFont="1" applyFill="1" applyAlignment="1">
      <alignment horizontal="center" vertical="center"/>
    </xf>
    <xf numFmtId="188" fontId="72" fillId="5" borderId="0" xfId="5" applyNumberFormat="1" applyFont="1" applyFill="1" applyAlignment="1">
      <alignment horizontal="center" vertical="center"/>
    </xf>
    <xf numFmtId="191" fontId="72" fillId="5" borderId="0" xfId="5" applyNumberFormat="1" applyFont="1" applyFill="1" applyAlignment="1">
      <alignment horizontal="center" vertical="center"/>
    </xf>
    <xf numFmtId="0" fontId="75" fillId="0" borderId="0" xfId="0" applyFont="1" applyAlignment="1">
      <alignment vertical="center"/>
    </xf>
    <xf numFmtId="56" fontId="73" fillId="0" borderId="0" xfId="5" applyNumberFormat="1" applyFont="1" applyAlignment="1">
      <alignment horizontal="right" vertical="center" wrapText="1"/>
    </xf>
    <xf numFmtId="190" fontId="67" fillId="0" borderId="0" xfId="5" applyNumberFormat="1" applyFont="1" applyAlignment="1">
      <alignment horizontal="right" vertical="center" wrapText="1"/>
    </xf>
    <xf numFmtId="0" fontId="75" fillId="0" borderId="0" xfId="0" applyFont="1" applyAlignment="1">
      <alignment horizontal="center" vertical="center"/>
    </xf>
    <xf numFmtId="180" fontId="76" fillId="0" borderId="0" xfId="0" applyNumberFormat="1" applyFont="1"/>
    <xf numFmtId="180" fontId="78" fillId="0" borderId="0" xfId="0" applyNumberFormat="1" applyFont="1"/>
    <xf numFmtId="0" fontId="75" fillId="0" borderId="100" xfId="0" applyFont="1" applyBorder="1"/>
    <xf numFmtId="0" fontId="75" fillId="0" borderId="101" xfId="0" applyFont="1" applyBorder="1"/>
    <xf numFmtId="180" fontId="75" fillId="0" borderId="101" xfId="0" applyNumberFormat="1" applyFont="1" applyBorder="1"/>
    <xf numFmtId="0" fontId="75" fillId="0" borderId="102" xfId="0" applyFont="1" applyBorder="1"/>
    <xf numFmtId="0" fontId="0" fillId="2" borderId="0" xfId="0" applyFill="1" applyAlignment="1">
      <alignment horizontal="right"/>
    </xf>
    <xf numFmtId="182" fontId="29" fillId="0" borderId="104" xfId="0" applyNumberFormat="1" applyFont="1" applyBorder="1" applyAlignment="1">
      <alignment horizontal="left" vertical="center" shrinkToFit="1"/>
    </xf>
    <xf numFmtId="183" fontId="29" fillId="0" borderId="41" xfId="0" applyNumberFormat="1" applyFont="1" applyBorder="1" applyAlignment="1">
      <alignment horizontal="left" vertical="center" shrinkToFit="1"/>
    </xf>
    <xf numFmtId="183" fontId="29" fillId="0" borderId="105" xfId="0" applyNumberFormat="1" applyFont="1" applyBorder="1" applyAlignment="1">
      <alignment horizontal="left" vertical="center" shrinkToFit="1"/>
    </xf>
    <xf numFmtId="182" fontId="29" fillId="0" borderId="103" xfId="0" applyNumberFormat="1" applyFont="1" applyBorder="1" applyAlignment="1">
      <alignment horizontal="left" vertical="center" shrinkToFit="1"/>
    </xf>
    <xf numFmtId="178" fontId="29" fillId="0" borderId="103" xfId="0" applyNumberFormat="1" applyFont="1" applyBorder="1" applyAlignment="1">
      <alignment horizontal="center" vertical="center"/>
    </xf>
    <xf numFmtId="183" fontId="29" fillId="0" borderId="103" xfId="0" applyNumberFormat="1" applyFont="1" applyBorder="1" applyAlignment="1">
      <alignment horizontal="left" vertical="center" shrinkToFit="1"/>
    </xf>
    <xf numFmtId="0" fontId="0" fillId="0" borderId="1" xfId="0" applyBorder="1" applyAlignment="1">
      <alignment horizontal="center"/>
    </xf>
    <xf numFmtId="0" fontId="32" fillId="0" borderId="1" xfId="0" applyFont="1" applyBorder="1" applyAlignment="1">
      <alignment horizontal="center"/>
    </xf>
    <xf numFmtId="185" fontId="79" fillId="0" borderId="0" xfId="0" applyNumberFormat="1" applyFont="1" applyAlignment="1">
      <alignment vertical="center"/>
    </xf>
    <xf numFmtId="195" fontId="32" fillId="0" borderId="0" xfId="0" applyNumberFormat="1" applyFont="1" applyAlignment="1">
      <alignment horizontal="right" vertical="center"/>
    </xf>
    <xf numFmtId="179" fontId="24" fillId="0" borderId="0" xfId="0" applyNumberFormat="1" applyFont="1" applyAlignment="1">
      <alignment vertical="center"/>
    </xf>
    <xf numFmtId="0" fontId="24" fillId="0" borderId="0" xfId="0" applyFont="1" applyAlignment="1">
      <alignment horizontal="right"/>
    </xf>
    <xf numFmtId="0" fontId="20" fillId="0" borderId="50" xfId="0" applyFont="1" applyBorder="1" applyAlignment="1">
      <alignment horizontal="center" vertical="center"/>
    </xf>
    <xf numFmtId="0" fontId="58" fillId="5" borderId="50" xfId="0" applyFont="1" applyFill="1" applyBorder="1" applyAlignment="1" applyProtection="1">
      <alignment horizontal="left" vertical="center" shrinkToFit="1"/>
      <protection locked="0"/>
    </xf>
    <xf numFmtId="0" fontId="45" fillId="2" borderId="0" xfId="0" applyFont="1" applyFill="1" applyAlignment="1">
      <alignment horizontal="left" wrapText="1"/>
    </xf>
    <xf numFmtId="0" fontId="45" fillId="2" borderId="0" xfId="0" applyFont="1" applyFill="1" applyAlignment="1">
      <alignment horizontal="left"/>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0" fontId="42" fillId="0" borderId="0" xfId="0" applyFont="1" applyAlignment="1">
      <alignment horizontal="right" vertical="center" shrinkToFit="1"/>
    </xf>
    <xf numFmtId="0" fontId="43" fillId="0" borderId="0" xfId="0" applyFont="1" applyAlignment="1">
      <alignment horizontal="right" vertical="center" shrinkToFit="1"/>
    </xf>
    <xf numFmtId="0" fontId="44" fillId="0" borderId="51" xfId="0" applyFont="1" applyBorder="1" applyAlignment="1">
      <alignment horizontal="center" vertical="center"/>
    </xf>
    <xf numFmtId="0" fontId="34" fillId="5" borderId="41" xfId="0" applyFont="1" applyFill="1" applyBorder="1" applyAlignment="1" applyProtection="1">
      <alignment horizontal="left" vertical="center" shrinkToFit="1"/>
      <protection locked="0" hidden="1"/>
    </xf>
    <xf numFmtId="0" fontId="20" fillId="0" borderId="2" xfId="0" applyFont="1" applyBorder="1" applyAlignment="1">
      <alignment horizontal="center" vertical="center"/>
    </xf>
    <xf numFmtId="0" fontId="44" fillId="0" borderId="1" xfId="0" applyFont="1" applyBorder="1" applyAlignment="1">
      <alignment horizontal="center" vertical="center"/>
    </xf>
    <xf numFmtId="0" fontId="20"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vertical="center"/>
    </xf>
    <xf numFmtId="186" fontId="41" fillId="0" borderId="26" xfId="0" applyNumberFormat="1" applyFont="1" applyBorder="1" applyAlignment="1">
      <alignment horizontal="center" vertical="center"/>
    </xf>
    <xf numFmtId="186" fontId="41" fillId="0" borderId="31" xfId="0" applyNumberFormat="1" applyFont="1" applyBorder="1" applyAlignment="1">
      <alignment horizontal="center" vertical="center"/>
    </xf>
    <xf numFmtId="0" fontId="44" fillId="0" borderId="38" xfId="0" applyFont="1" applyBorder="1" applyAlignment="1">
      <alignment horizontal="center" vertical="center"/>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41" fillId="5" borderId="25" xfId="0" applyFont="1" applyFill="1" applyBorder="1" applyAlignment="1" applyProtection="1">
      <alignment horizontal="left" vertical="center" shrinkToFit="1"/>
      <protection locked="0"/>
    </xf>
    <xf numFmtId="0" fontId="41" fillId="5" borderId="28" xfId="0" applyFont="1" applyFill="1" applyBorder="1" applyAlignment="1" applyProtection="1">
      <alignment horizontal="left" vertical="center" shrinkToFit="1"/>
      <protection locked="0"/>
    </xf>
    <xf numFmtId="0" fontId="41" fillId="5" borderId="30" xfId="0"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31" fontId="41" fillId="0" borderId="2" xfId="0" applyNumberFormat="1" applyFont="1" applyBorder="1" applyAlignment="1">
      <alignment horizontal="center" vertical="center"/>
    </xf>
    <xf numFmtId="0" fontId="41"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37" xfId="0" applyFont="1" applyBorder="1" applyAlignment="1">
      <alignment horizontal="center" vertical="center"/>
    </xf>
    <xf numFmtId="0" fontId="20" fillId="0" borderId="48"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185" fontId="41" fillId="0" borderId="55" xfId="0" applyNumberFormat="1" applyFont="1" applyBorder="1" applyAlignment="1">
      <alignment horizontal="center" vertical="center"/>
    </xf>
    <xf numFmtId="185" fontId="41" fillId="0" borderId="53" xfId="0" applyNumberFormat="1" applyFont="1" applyBorder="1" applyAlignment="1">
      <alignment horizontal="center" vertical="center"/>
    </xf>
    <xf numFmtId="185" fontId="41" fillId="0" borderId="54" xfId="0" applyNumberFormat="1" applyFont="1" applyBorder="1" applyAlignment="1">
      <alignment horizontal="center" vertical="center"/>
    </xf>
    <xf numFmtId="185" fontId="41" fillId="0" borderId="37" xfId="0" applyNumberFormat="1" applyFont="1" applyBorder="1" applyAlignment="1">
      <alignment horizontal="center" vertical="center" shrinkToFit="1"/>
    </xf>
    <xf numFmtId="185" fontId="41" fillId="0" borderId="47" xfId="0" applyNumberFormat="1" applyFont="1" applyBorder="1" applyAlignment="1">
      <alignment horizontal="center" vertical="center" shrinkToFit="1"/>
    </xf>
    <xf numFmtId="0" fontId="20" fillId="2" borderId="0" xfId="0" applyFont="1" applyFill="1" applyAlignment="1">
      <alignment horizontal="left" vertical="center" wrapText="1"/>
    </xf>
    <xf numFmtId="0" fontId="13" fillId="0" borderId="0" xfId="0" applyFont="1" applyAlignment="1">
      <alignment horizontal="center" vertical="center"/>
    </xf>
    <xf numFmtId="0" fontId="18"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80" fontId="34" fillId="5" borderId="5" xfId="0"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41" fillId="5" borderId="22" xfId="0" applyFont="1" applyFill="1" applyBorder="1" applyAlignment="1" applyProtection="1">
      <alignment horizontal="left" vertical="center" shrinkToFit="1"/>
      <protection locked="0"/>
    </xf>
    <xf numFmtId="0" fontId="56" fillId="5" borderId="20" xfId="0" applyFont="1" applyFill="1" applyBorder="1" applyAlignment="1" applyProtection="1">
      <alignment horizontal="center" vertical="center"/>
      <protection locked="0"/>
    </xf>
    <xf numFmtId="0" fontId="56" fillId="5" borderId="56" xfId="0" applyFont="1" applyFill="1" applyBorder="1" applyAlignment="1" applyProtection="1">
      <alignment horizontal="center" vertical="center"/>
      <protection locked="0"/>
    </xf>
    <xf numFmtId="0" fontId="56" fillId="5" borderId="57" xfId="0" applyFont="1" applyFill="1" applyBorder="1" applyAlignment="1" applyProtection="1">
      <alignment horizontal="center" vertical="center"/>
      <protection locked="0"/>
    </xf>
    <xf numFmtId="188" fontId="5" fillId="0" borderId="7" xfId="0" applyNumberFormat="1" applyFont="1" applyBorder="1" applyAlignment="1">
      <alignment horizontal="right" vertical="center"/>
    </xf>
    <xf numFmtId="188" fontId="5" fillId="0" borderId="0" xfId="0" applyNumberFormat="1" applyFont="1" applyAlignment="1">
      <alignment horizontal="right" vertical="center"/>
    </xf>
    <xf numFmtId="0" fontId="4" fillId="5" borderId="2" xfId="0" applyFont="1" applyFill="1" applyBorder="1" applyAlignment="1" applyProtection="1">
      <alignment horizontal="left" vertical="top" wrapText="1" shrinkToFit="1"/>
      <protection locked="0"/>
    </xf>
    <xf numFmtId="0" fontId="4" fillId="5" borderId="4" xfId="0" applyFont="1" applyFill="1" applyBorder="1" applyAlignment="1" applyProtection="1">
      <alignment horizontal="left" vertical="top" wrapText="1" shrinkToFit="1"/>
      <protection locked="0"/>
    </xf>
    <xf numFmtId="0" fontId="4" fillId="5" borderId="3" xfId="0" applyFont="1" applyFill="1" applyBorder="1" applyAlignment="1" applyProtection="1">
      <alignment horizontal="left" vertical="top" wrapText="1" shrinkToFit="1"/>
      <protection locked="0"/>
    </xf>
    <xf numFmtId="0" fontId="5" fillId="2" borderId="0" xfId="0" applyFont="1" applyFill="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5" borderId="2"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5" fillId="0" borderId="8" xfId="0" applyFont="1" applyBorder="1" applyAlignment="1">
      <alignment horizontal="center" vertical="center"/>
    </xf>
    <xf numFmtId="188" fontId="11" fillId="0" borderId="0" xfId="0" applyNumberFormat="1" applyFont="1" applyAlignment="1">
      <alignment horizontal="center" vertical="center"/>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178" fontId="25" fillId="5" borderId="2" xfId="0" applyNumberFormat="1" applyFont="1" applyFill="1" applyBorder="1" applyAlignment="1" applyProtection="1">
      <alignment horizontal="center" vertical="center"/>
      <protection locked="0"/>
    </xf>
    <xf numFmtId="178" fontId="25" fillId="5" borderId="3" xfId="0" applyNumberFormat="1" applyFont="1" applyFill="1" applyBorder="1" applyAlignment="1" applyProtection="1">
      <alignment horizontal="center" vertical="center"/>
      <protection locked="0"/>
    </xf>
    <xf numFmtId="0" fontId="4" fillId="0" borderId="0" xfId="0" applyFont="1" applyAlignment="1">
      <alignment horizontal="left" vertical="center"/>
    </xf>
    <xf numFmtId="0" fontId="4" fillId="5" borderId="1" xfId="0" applyFont="1" applyFill="1" applyBorder="1" applyAlignment="1" applyProtection="1">
      <alignment horizontal="left" vertical="top" wrapText="1" shrinkToFit="1"/>
      <protection locked="0"/>
    </xf>
    <xf numFmtId="0" fontId="5" fillId="0" borderId="0" xfId="0" applyFont="1" applyAlignment="1">
      <alignment horizontal="center" vertical="center"/>
    </xf>
    <xf numFmtId="188" fontId="46" fillId="0" borderId="0" xfId="0" applyNumberFormat="1" applyFont="1" applyAlignment="1">
      <alignment horizontal="center" vertical="center"/>
    </xf>
    <xf numFmtId="188" fontId="5" fillId="0" borderId="0" xfId="0" applyNumberFormat="1" applyFont="1" applyAlignment="1">
      <alignment horizontal="center" vertical="center"/>
    </xf>
    <xf numFmtId="0" fontId="11" fillId="0" borderId="0" xfId="0" applyFont="1" applyAlignment="1">
      <alignment horizontal="center" vertical="center"/>
    </xf>
    <xf numFmtId="0" fontId="11" fillId="0" borderId="58" xfId="0" applyFont="1" applyBorder="1" applyAlignment="1">
      <alignment horizontal="center" vertical="center"/>
    </xf>
    <xf numFmtId="188" fontId="4" fillId="0" borderId="0" xfId="0" applyNumberFormat="1" applyFont="1" applyAlignment="1">
      <alignment horizontal="center" vertical="center"/>
    </xf>
    <xf numFmtId="0" fontId="53" fillId="0" borderId="0" xfId="0" applyFont="1" applyAlignment="1">
      <alignment horizontal="center" vertical="center"/>
    </xf>
    <xf numFmtId="0" fontId="4" fillId="0" borderId="0" xfId="0" applyFont="1" applyAlignment="1">
      <alignment horizontal="center" vertical="center" wrapText="1"/>
    </xf>
    <xf numFmtId="0" fontId="55" fillId="0" borderId="0" xfId="0" applyFont="1" applyAlignment="1">
      <alignment horizontal="distributed" vertical="top"/>
    </xf>
    <xf numFmtId="194" fontId="63" fillId="0" borderId="0" xfId="0" applyNumberFormat="1" applyFont="1" applyAlignment="1">
      <alignment horizontal="left" vertical="center"/>
    </xf>
    <xf numFmtId="0" fontId="63" fillId="0" borderId="0" xfId="0" applyFont="1" applyAlignment="1">
      <alignment horizontal="distributed" vertical="center"/>
    </xf>
    <xf numFmtId="179" fontId="63" fillId="0" borderId="0" xfId="0" applyNumberFormat="1" applyFont="1" applyAlignment="1">
      <alignment horizontal="left" vertical="center"/>
    </xf>
    <xf numFmtId="0" fontId="4" fillId="0" borderId="0" xfId="0" applyFont="1" applyAlignment="1">
      <alignment horizontal="left" vertical="center" shrinkToFit="1"/>
    </xf>
    <xf numFmtId="0" fontId="76" fillId="0" borderId="8" xfId="0" applyFont="1" applyBorder="1" applyAlignment="1">
      <alignment horizontal="center" vertical="center"/>
    </xf>
    <xf numFmtId="0" fontId="72" fillId="0" borderId="0" xfId="5" applyFont="1" applyAlignment="1">
      <alignment horizontal="center" vertical="center"/>
    </xf>
    <xf numFmtId="0" fontId="71" fillId="0" borderId="0" xfId="5" applyFont="1" applyAlignment="1">
      <alignment horizontal="center" vertical="center"/>
    </xf>
    <xf numFmtId="0" fontId="68" fillId="0" borderId="62" xfId="5" applyFont="1" applyBorder="1" applyAlignment="1">
      <alignment horizontal="center" vertical="center"/>
    </xf>
    <xf numFmtId="0" fontId="68" fillId="0" borderId="63" xfId="5" applyFont="1" applyBorder="1" applyAlignment="1">
      <alignment horizontal="center" vertical="center"/>
    </xf>
    <xf numFmtId="0" fontId="68" fillId="0" borderId="64" xfId="5" applyFont="1" applyBorder="1" applyAlignment="1">
      <alignment horizontal="center" vertical="center"/>
    </xf>
    <xf numFmtId="0" fontId="71" fillId="0" borderId="62" xfId="5" applyFont="1" applyBorder="1" applyAlignment="1">
      <alignment horizontal="center" vertical="center" wrapText="1"/>
    </xf>
    <xf numFmtId="0" fontId="71" fillId="0" borderId="63" xfId="5" applyFont="1" applyBorder="1" applyAlignment="1">
      <alignment horizontal="center" vertical="center" wrapText="1"/>
    </xf>
    <xf numFmtId="0" fontId="71" fillId="0" borderId="64" xfId="5" applyFont="1" applyBorder="1" applyAlignment="1">
      <alignment horizontal="center" vertical="center" wrapText="1"/>
    </xf>
    <xf numFmtId="0" fontId="71" fillId="0" borderId="71" xfId="5" applyFont="1" applyBorder="1" applyAlignment="1">
      <alignment horizontal="center" vertical="center" wrapText="1"/>
    </xf>
    <xf numFmtId="0" fontId="71" fillId="0" borderId="0" xfId="5" applyFont="1" applyAlignment="1">
      <alignment horizontal="center" vertical="center" wrapText="1"/>
    </xf>
    <xf numFmtId="0" fontId="71" fillId="0" borderId="72" xfId="5" applyFont="1" applyBorder="1" applyAlignment="1">
      <alignment horizontal="center" vertical="center" wrapText="1"/>
    </xf>
    <xf numFmtId="0" fontId="71" fillId="0" borderId="79" xfId="5" applyFont="1" applyBorder="1" applyAlignment="1">
      <alignment horizontal="center" vertical="center" wrapText="1"/>
    </xf>
    <xf numFmtId="0" fontId="71" fillId="0" borderId="80" xfId="5" applyFont="1" applyBorder="1" applyAlignment="1">
      <alignment horizontal="center" vertical="center" wrapText="1"/>
    </xf>
    <xf numFmtId="0" fontId="71" fillId="0" borderId="81" xfId="5" applyFont="1" applyBorder="1" applyAlignment="1">
      <alignment horizontal="center" vertical="center" wrapText="1"/>
    </xf>
    <xf numFmtId="0" fontId="77" fillId="0" borderId="0" xfId="0" applyFont="1" applyAlignment="1">
      <alignment horizontal="left" vertical="center"/>
    </xf>
    <xf numFmtId="0" fontId="69" fillId="0" borderId="88" xfId="5" applyFont="1" applyBorder="1" applyAlignment="1">
      <alignment horizontal="center" vertical="center" wrapText="1"/>
    </xf>
    <xf numFmtId="0" fontId="69" fillId="0" borderId="89" xfId="5" applyFont="1" applyBorder="1" applyAlignment="1">
      <alignment horizontal="center" vertical="center" wrapText="1"/>
    </xf>
    <xf numFmtId="0" fontId="69" fillId="0" borderId="90" xfId="5" applyFont="1" applyBorder="1" applyAlignment="1">
      <alignment horizontal="center" vertical="center" wrapText="1"/>
    </xf>
    <xf numFmtId="0" fontId="69" fillId="0" borderId="91" xfId="5" applyFont="1" applyBorder="1" applyAlignment="1">
      <alignment horizontal="center" vertical="center" wrapText="1"/>
    </xf>
    <xf numFmtId="0" fontId="69" fillId="0" borderId="0" xfId="5" applyFont="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69" fillId="0" borderId="94" xfId="5" applyFont="1" applyBorder="1" applyAlignment="1">
      <alignment horizontal="center" vertical="center" wrapText="1"/>
    </xf>
    <xf numFmtId="0" fontId="69" fillId="0" borderId="95" xfId="5" applyFont="1" applyBorder="1" applyAlignment="1">
      <alignment horizontal="center" vertical="center" wrapText="1"/>
    </xf>
    <xf numFmtId="0" fontId="70" fillId="0" borderId="0" xfId="5" applyFont="1" applyAlignment="1">
      <alignment horizontal="left" vertical="center" shrinkToFit="1"/>
    </xf>
    <xf numFmtId="56" fontId="67" fillId="0" borderId="0" xfId="5" applyNumberFormat="1" applyFont="1" applyAlignment="1">
      <alignment horizontal="center" vertical="center"/>
    </xf>
    <xf numFmtId="0" fontId="68" fillId="0" borderId="59" xfId="5" applyFont="1" applyBorder="1" applyAlignment="1">
      <alignment horizontal="center" vertical="center"/>
    </xf>
    <xf numFmtId="0" fontId="68" fillId="0" borderId="60" xfId="5" applyFont="1" applyBorder="1" applyAlignment="1">
      <alignment horizontal="center" vertical="center"/>
    </xf>
    <xf numFmtId="0" fontId="68" fillId="0" borderId="61" xfId="5" applyFont="1" applyBorder="1" applyAlignment="1">
      <alignment horizontal="center" vertical="center"/>
    </xf>
    <xf numFmtId="0" fontId="71" fillId="0" borderId="59" xfId="5" applyFont="1" applyBorder="1" applyAlignment="1">
      <alignment horizontal="center" vertical="center" wrapText="1"/>
    </xf>
    <xf numFmtId="0" fontId="71" fillId="0" borderId="60" xfId="5" applyFont="1" applyBorder="1" applyAlignment="1">
      <alignment horizontal="center" vertical="center" wrapText="1"/>
    </xf>
    <xf numFmtId="0" fontId="71" fillId="0" borderId="61" xfId="5" applyFont="1" applyBorder="1" applyAlignment="1">
      <alignment horizontal="center" vertical="center" wrapText="1"/>
    </xf>
    <xf numFmtId="0" fontId="71" fillId="0" borderId="69" xfId="5" applyFont="1" applyBorder="1" applyAlignment="1">
      <alignment horizontal="center" vertical="center" wrapText="1"/>
    </xf>
    <xf numFmtId="0" fontId="71" fillId="0" borderId="70" xfId="5" applyFont="1" applyBorder="1" applyAlignment="1">
      <alignment horizontal="center" vertical="center" wrapText="1"/>
    </xf>
    <xf numFmtId="0" fontId="71" fillId="0" borderId="76" xfId="5" applyFont="1" applyBorder="1" applyAlignment="1">
      <alignment horizontal="center" vertical="center" wrapText="1"/>
    </xf>
    <xf numFmtId="0" fontId="71" fillId="0" borderId="77" xfId="5" applyFont="1" applyBorder="1" applyAlignment="1">
      <alignment horizontal="center" vertical="center" wrapText="1"/>
    </xf>
    <xf numFmtId="0" fontId="71" fillId="0" borderId="78" xfId="5" applyFont="1" applyBorder="1" applyAlignment="1">
      <alignment horizontal="center" vertical="center" wrapText="1"/>
    </xf>
    <xf numFmtId="0" fontId="71" fillId="0" borderId="67" xfId="5" applyFont="1" applyBorder="1" applyAlignment="1">
      <alignment horizontal="center" vertical="center"/>
    </xf>
    <xf numFmtId="0" fontId="71" fillId="0" borderId="1" xfId="5" applyFont="1" applyBorder="1" applyAlignment="1">
      <alignment horizontal="center" vertical="center"/>
    </xf>
    <xf numFmtId="0" fontId="71" fillId="0" borderId="68" xfId="5" applyFont="1" applyBorder="1" applyAlignment="1">
      <alignment horizontal="center" vertical="center"/>
    </xf>
    <xf numFmtId="0" fontId="71" fillId="0" borderId="73" xfId="5" applyFont="1" applyBorder="1" applyAlignment="1">
      <alignment horizontal="center" vertical="center"/>
    </xf>
    <xf numFmtId="0" fontId="71" fillId="0" borderId="74" xfId="5" applyFont="1" applyBorder="1" applyAlignment="1">
      <alignment horizontal="center" vertical="center"/>
    </xf>
    <xf numFmtId="0" fontId="71" fillId="0" borderId="75" xfId="5" applyFont="1" applyBorder="1" applyAlignment="1">
      <alignment horizontal="center" vertical="center"/>
    </xf>
    <xf numFmtId="0" fontId="5" fillId="0" borderId="0" xfId="0" applyFont="1" applyAlignment="1">
      <alignment horizontal="left" vertical="center"/>
    </xf>
    <xf numFmtId="0" fontId="53"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2">
    <dxf>
      <border>
        <right style="thin">
          <color auto="1"/>
        </right>
        <bottom style="thin">
          <color auto="1"/>
        </bottom>
        <vertical/>
        <horizontal/>
      </border>
    </dxf>
    <dxf>
      <border>
        <left style="thin">
          <color auto="1"/>
        </left>
        <bottom style="thin">
          <color auto="1"/>
        </bottom>
        <vertical/>
        <horizontal/>
      </border>
    </dxf>
  </dxfs>
  <tableStyles count="0" defaultTableStyle="TableStyleMedium9" defaultPivotStyle="PivotStyleLight16"/>
  <colors>
    <mruColors>
      <color rgb="FF3399FF"/>
      <color rgb="FFFFFF99"/>
      <color rgb="FFFFFFA7"/>
      <color rgb="FFFFFFCC"/>
      <color rgb="FFD9F1FF"/>
      <color rgb="FFFFE1E1"/>
      <color rgb="FFD9FFD9"/>
      <color rgb="FF3366FF"/>
      <color rgb="FFFF0066"/>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3</xdr:row>
      <xdr:rowOff>362795</xdr:rowOff>
    </xdr:from>
    <xdr:to>
      <xdr:col>21</xdr:col>
      <xdr:colOff>653144</xdr:colOff>
      <xdr:row>6</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64929" y="1533009"/>
          <a:ext cx="3633108" cy="698562"/>
        </a:xfrm>
        <a:prstGeom prst="borderCallout2">
          <a:avLst>
            <a:gd name="adj1" fmla="val 15471"/>
            <a:gd name="adj2" fmla="val 171"/>
            <a:gd name="adj3" fmla="val 20877"/>
            <a:gd name="adj4" fmla="val -10605"/>
            <a:gd name="adj5" fmla="val -17961"/>
            <a:gd name="adj6" fmla="val -5611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25</xdr:row>
      <xdr:rowOff>40821</xdr:rowOff>
    </xdr:from>
    <xdr:to>
      <xdr:col>21</xdr:col>
      <xdr:colOff>517072</xdr:colOff>
      <xdr:row>26</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810499" y="8776607"/>
          <a:ext cx="3442609" cy="666751"/>
        </a:xfrm>
        <a:prstGeom prst="borderCallout2">
          <a:avLst>
            <a:gd name="adj1" fmla="val 66258"/>
            <a:gd name="adj2" fmla="val -643"/>
            <a:gd name="adj3" fmla="val 95119"/>
            <a:gd name="adj4" fmla="val -85131"/>
            <a:gd name="adj5" fmla="val 56619"/>
            <a:gd name="adj6" fmla="val -145955"/>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普通預金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a:t>
          </a:r>
          <a:r>
            <a:rPr kumimoji="1" lang="ja-JP" altLang="ja-JP" sz="1200" b="0" baseline="0">
              <a:solidFill>
                <a:sysClr val="windowText" lastClr="000000"/>
              </a:solidFill>
              <a:latin typeface="Meiryo UI" panose="020B0604030504040204" pitchFamily="50" charset="-128"/>
              <a:ea typeface="Meiryo UI" panose="020B0604030504040204" pitchFamily="50" charset="-128"/>
              <a:cs typeface="+mn-cs"/>
            </a:rPr>
            <a:t>当座預金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7</xdr:row>
      <xdr:rowOff>19483</xdr:rowOff>
    </xdr:from>
    <xdr:to>
      <xdr:col>22</xdr:col>
      <xdr:colOff>340179</xdr:colOff>
      <xdr:row>10</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5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312964</xdr:colOff>
      <xdr:row>27</xdr:row>
      <xdr:rowOff>244930</xdr:rowOff>
    </xdr:from>
    <xdr:to>
      <xdr:col>23</xdr:col>
      <xdr:colOff>666750</xdr:colOff>
      <xdr:row>31</xdr:row>
      <xdr:rowOff>54430</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783285" y="9769930"/>
          <a:ext cx="5374822" cy="1265464"/>
        </a:xfrm>
        <a:prstGeom prst="borderCallout2">
          <a:avLst>
            <a:gd name="adj1" fmla="val 20133"/>
            <a:gd name="adj2" fmla="val -52"/>
            <a:gd name="adj3" fmla="val 23582"/>
            <a:gd name="adj4" fmla="val -14893"/>
            <a:gd name="adj5" fmla="val 509"/>
            <a:gd name="adj6" fmla="val -22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207506</xdr:rowOff>
    </xdr:from>
    <xdr:to>
      <xdr:col>23</xdr:col>
      <xdr:colOff>408215</xdr:colOff>
      <xdr:row>3</xdr:row>
      <xdr:rowOff>176892</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64929" y="384399"/>
          <a:ext cx="5143500" cy="962707"/>
        </a:xfrm>
        <a:prstGeom prst="borderCallout2">
          <a:avLst>
            <a:gd name="adj1" fmla="val 70964"/>
            <a:gd name="adj2" fmla="val -222"/>
            <a:gd name="adj3" fmla="val 88198"/>
            <a:gd name="adj4" fmla="val -5711"/>
            <a:gd name="adj5" fmla="val 77361"/>
            <a:gd name="adj6" fmla="val -24206"/>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326573</xdr:colOff>
      <xdr:row>13</xdr:row>
      <xdr:rowOff>223316</xdr:rowOff>
    </xdr:from>
    <xdr:to>
      <xdr:col>21</xdr:col>
      <xdr:colOff>639537</xdr:colOff>
      <xdr:row>17</xdr:row>
      <xdr:rowOff>40822</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7905752" y="4591209"/>
          <a:ext cx="3578678" cy="1314292"/>
        </a:xfrm>
        <a:prstGeom prst="borderCallout2">
          <a:avLst>
            <a:gd name="adj1" fmla="val 49911"/>
            <a:gd name="adj2" fmla="val -236"/>
            <a:gd name="adj3" fmla="val 79246"/>
            <a:gd name="adj4" fmla="val -10866"/>
            <a:gd name="adj5" fmla="val 92128"/>
            <a:gd name="adj6" fmla="val -7607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299356</xdr:colOff>
      <xdr:row>11</xdr:row>
      <xdr:rowOff>238817</xdr:rowOff>
    </xdr:from>
    <xdr:to>
      <xdr:col>21</xdr:col>
      <xdr:colOff>492215</xdr:colOff>
      <xdr:row>12</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78535" y="3858317"/>
          <a:ext cx="3458573" cy="396208"/>
        </a:xfrm>
        <a:prstGeom prst="borderCallout2">
          <a:avLst>
            <a:gd name="adj1" fmla="val 88413"/>
            <a:gd name="adj2" fmla="val 171"/>
            <a:gd name="adj3" fmla="val 160601"/>
            <a:gd name="adj4" fmla="val -3917"/>
            <a:gd name="adj5" fmla="val 238957"/>
            <a:gd name="adj6" fmla="val -23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353785</xdr:colOff>
      <xdr:row>22</xdr:row>
      <xdr:rowOff>176893</xdr:rowOff>
    </xdr:from>
    <xdr:to>
      <xdr:col>22</xdr:col>
      <xdr:colOff>312965</xdr:colOff>
      <xdr:row>24</xdr:row>
      <xdr:rowOff>13606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824106" y="7565572"/>
          <a:ext cx="4041323" cy="625927"/>
        </a:xfrm>
        <a:prstGeom prst="borderCallout2">
          <a:avLst>
            <a:gd name="adj1" fmla="val 66258"/>
            <a:gd name="adj2" fmla="val -643"/>
            <a:gd name="adj3" fmla="val 23724"/>
            <a:gd name="adj4" fmla="val -22065"/>
            <a:gd name="adj5" fmla="val -39616"/>
            <a:gd name="adj6" fmla="val -29220"/>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23</xdr:col>
      <xdr:colOff>0</xdr:colOff>
      <xdr:row>18</xdr:row>
      <xdr:rowOff>0</xdr:rowOff>
    </xdr:from>
    <xdr:to>
      <xdr:col>35</xdr:col>
      <xdr:colOff>407907</xdr:colOff>
      <xdr:row>22</xdr:row>
      <xdr:rowOff>110404</xdr:rowOff>
    </xdr:to>
    <xdr:sp macro="" textlink="">
      <xdr:nvSpPr>
        <xdr:cNvPr id="6" name="テキスト ボックス 5">
          <a:extLst>
            <a:ext uri="{FF2B5EF4-FFF2-40B4-BE49-F238E27FC236}">
              <a16:creationId xmlns:a16="http://schemas.microsoft.com/office/drawing/2014/main" id="{4560413D-0A49-4C16-9054-1518690011DF}"/>
            </a:ext>
          </a:extLst>
        </xdr:cNvPr>
        <xdr:cNvSpPr txBox="1"/>
      </xdr:nvSpPr>
      <xdr:spPr>
        <a:xfrm>
          <a:off x="12600214" y="6245679"/>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81642</xdr:colOff>
      <xdr:row>29</xdr:row>
      <xdr:rowOff>209033</xdr:rowOff>
    </xdr:from>
    <xdr:to>
      <xdr:col>33</xdr:col>
      <xdr:colOff>312964</xdr:colOff>
      <xdr:row>43</xdr:row>
      <xdr:rowOff>68036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0111467" y="10819883"/>
          <a:ext cx="231322" cy="301177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95250</xdr:colOff>
      <xdr:row>44</xdr:row>
      <xdr:rowOff>122463</xdr:rowOff>
    </xdr:from>
    <xdr:to>
      <xdr:col>33</xdr:col>
      <xdr:colOff>326572</xdr:colOff>
      <xdr:row>48</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0125075" y="13971813"/>
          <a:ext cx="231322" cy="98788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27214</xdr:colOff>
      <xdr:row>34</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1225893" y="12192000"/>
          <a:ext cx="6041571" cy="952501"/>
        </a:xfrm>
        <a:prstGeom prst="borderCallout2">
          <a:avLst>
            <a:gd name="adj1" fmla="val 49471"/>
            <a:gd name="adj2" fmla="val -135"/>
            <a:gd name="adj3" fmla="val 48792"/>
            <a:gd name="adj4" fmla="val -2005"/>
            <a:gd name="adj5" fmla="val 49389"/>
            <a:gd name="adj6" fmla="val -7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35</xdr:col>
      <xdr:colOff>40821</xdr:colOff>
      <xdr:row>44</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1239500" y="14559645"/>
          <a:ext cx="6000749" cy="1006928"/>
        </a:xfrm>
        <a:prstGeom prst="borderCallout2">
          <a:avLst>
            <a:gd name="adj1" fmla="val 56614"/>
            <a:gd name="adj2" fmla="val -67"/>
            <a:gd name="adj3" fmla="val 55803"/>
            <a:gd name="adj4" fmla="val -3247"/>
            <a:gd name="adj5" fmla="val 56416"/>
            <a:gd name="adj6" fmla="val -719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3</xdr:col>
      <xdr:colOff>47624</xdr:colOff>
      <xdr:row>35</xdr:row>
      <xdr:rowOff>47621</xdr:rowOff>
    </xdr:from>
    <xdr:to>
      <xdr:col>32</xdr:col>
      <xdr:colOff>312964</xdr:colOff>
      <xdr:row>37</xdr:row>
      <xdr:rowOff>367393</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850445" y="11981085"/>
          <a:ext cx="9164412" cy="9457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208436</xdr:colOff>
      <xdr:row>20</xdr:row>
      <xdr:rowOff>229067</xdr:rowOff>
    </xdr:from>
    <xdr:to>
      <xdr:col>44</xdr:col>
      <xdr:colOff>668358</xdr:colOff>
      <xdr:row>24</xdr:row>
      <xdr:rowOff>139782</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1039722" y="7168710"/>
          <a:ext cx="6583136" cy="1325858"/>
        </a:xfrm>
        <a:prstGeom prst="borderCallout2">
          <a:avLst>
            <a:gd name="adj1" fmla="val 49329"/>
            <a:gd name="adj2" fmla="val 3"/>
            <a:gd name="adj3" fmla="val 2769"/>
            <a:gd name="adj4" fmla="val -14959"/>
            <a:gd name="adj5" fmla="val -81390"/>
            <a:gd name="adj6" fmla="val -138326"/>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計算式：（就業時間の合計）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218950</xdr:colOff>
      <xdr:row>13</xdr:row>
      <xdr:rowOff>137309</xdr:rowOff>
    </xdr:from>
    <xdr:to>
      <xdr:col>44</xdr:col>
      <xdr:colOff>654380</xdr:colOff>
      <xdr:row>15</xdr:row>
      <xdr:rowOff>387185</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1050236" y="4328309"/>
          <a:ext cx="6558644" cy="1175162"/>
        </a:xfrm>
        <a:prstGeom prst="borderCallout2">
          <a:avLst>
            <a:gd name="adj1" fmla="val 23975"/>
            <a:gd name="adj2" fmla="val 6"/>
            <a:gd name="adj3" fmla="val 19439"/>
            <a:gd name="adj4" fmla="val -27795"/>
            <a:gd name="adj5" fmla="val -107867"/>
            <a:gd name="adj6" fmla="val -14069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就業時間</a:t>
          </a:r>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212971</xdr:colOff>
      <xdr:row>15</xdr:row>
      <xdr:rowOff>437902</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1044257" y="5554188"/>
          <a:ext cx="5581196" cy="462642"/>
        </a:xfrm>
        <a:prstGeom prst="borderCallout2">
          <a:avLst>
            <a:gd name="adj1" fmla="val 24536"/>
            <a:gd name="adj2" fmla="val -148"/>
            <a:gd name="adj3" fmla="val 9165"/>
            <a:gd name="adj4" fmla="val -11005"/>
            <a:gd name="adj5" fmla="val -26234"/>
            <a:gd name="adj6" fmla="val -30800"/>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208435</xdr:colOff>
      <xdr:row>17</xdr:row>
      <xdr:rowOff>247404</xdr:rowOff>
    </xdr:from>
    <xdr:to>
      <xdr:col>44</xdr:col>
      <xdr:colOff>664276</xdr:colOff>
      <xdr:row>20</xdr:row>
      <xdr:rowOff>176893</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1039721" y="6071261"/>
          <a:ext cx="6579055" cy="1045275"/>
        </a:xfrm>
        <a:prstGeom prst="borderCallout2">
          <a:avLst>
            <a:gd name="adj1" fmla="val 52725"/>
            <a:gd name="adj2" fmla="val -311"/>
            <a:gd name="adj3" fmla="val 27664"/>
            <a:gd name="adj4" fmla="val -8719"/>
            <a:gd name="adj5" fmla="val 1274"/>
            <a:gd name="adj6" fmla="val -27778"/>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計算式：各月の研修期間の合計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33</xdr:col>
      <xdr:colOff>63500</xdr:colOff>
      <xdr:row>26</xdr:row>
      <xdr:rowOff>0</xdr:rowOff>
    </xdr:from>
    <xdr:to>
      <xdr:col>33</xdr:col>
      <xdr:colOff>308428</xdr:colOff>
      <xdr:row>28</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0509250" y="8763000"/>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223958</xdr:colOff>
      <xdr:row>0</xdr:row>
      <xdr:rowOff>27213</xdr:rowOff>
    </xdr:from>
    <xdr:to>
      <xdr:col>45</xdr:col>
      <xdr:colOff>13607</xdr:colOff>
      <xdr:row>13</xdr:row>
      <xdr:rowOff>68036</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1055244" y="27213"/>
          <a:ext cx="6593220" cy="4231823"/>
        </a:xfrm>
        <a:prstGeom prst="borderCallout2">
          <a:avLst>
            <a:gd name="adj1" fmla="val 5749"/>
            <a:gd name="adj2" fmla="val 631"/>
            <a:gd name="adj3" fmla="val 5464"/>
            <a:gd name="adj4" fmla="val -39902"/>
            <a:gd name="adj5" fmla="val 5766"/>
            <a:gd name="adj6" fmla="val -79044"/>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手順①：賃金締日・支払い日を雇用契約のとおりに選択し、対象期間を確認してください。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選択すると、「対象期間」が自動表示されます。表示された日付でお間違いないかご確認をお願いします。もし「対象期間」が間違っている場合は、正しい日付に手動で修正してください。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対象期間・各月就業時間の入力ルール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対象期間：各月の支払給与の算定期間を入力する欄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各月就業時間：対象期間の就業時間数を入力する欄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2/20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15</xdr:col>
      <xdr:colOff>340178</xdr:colOff>
      <xdr:row>1</xdr:row>
      <xdr:rowOff>163286</xdr:rowOff>
    </xdr:from>
    <xdr:to>
      <xdr:col>34</xdr:col>
      <xdr:colOff>217714</xdr:colOff>
      <xdr:row>8</xdr:row>
      <xdr:rowOff>176893</xdr:rowOff>
    </xdr:to>
    <xdr:cxnSp macro="">
      <xdr:nvCxnSpPr>
        <xdr:cNvPr id="14" name="直線コネクタ 13">
          <a:extLst>
            <a:ext uri="{FF2B5EF4-FFF2-40B4-BE49-F238E27FC236}">
              <a16:creationId xmlns:a16="http://schemas.microsoft.com/office/drawing/2014/main" id="{44DB7A2C-CF63-7BED-82B5-F81B042C9051}"/>
            </a:ext>
          </a:extLst>
        </xdr:cNvPr>
        <xdr:cNvCxnSpPr/>
      </xdr:nvCxnSpPr>
      <xdr:spPr>
        <a:xfrm flipH="1">
          <a:off x="4898571" y="625929"/>
          <a:ext cx="6150429" cy="19458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82259</xdr:colOff>
      <xdr:row>50</xdr:row>
      <xdr:rowOff>69272</xdr:rowOff>
    </xdr:from>
    <xdr:to>
      <xdr:col>32</xdr:col>
      <xdr:colOff>174626</xdr:colOff>
      <xdr:row>60</xdr:row>
      <xdr:rowOff>206375</xdr:rowOff>
    </xdr:to>
    <xdr:grpSp>
      <xdr:nvGrpSpPr>
        <xdr:cNvPr id="8" name="グループ化 7">
          <a:extLst>
            <a:ext uri="{FF2B5EF4-FFF2-40B4-BE49-F238E27FC236}">
              <a16:creationId xmlns:a16="http://schemas.microsoft.com/office/drawing/2014/main" id="{8BED9A88-0505-3DB5-C4DD-A7206A35837A}"/>
            </a:ext>
          </a:extLst>
        </xdr:cNvPr>
        <xdr:cNvGrpSpPr/>
      </xdr:nvGrpSpPr>
      <xdr:grpSpPr>
        <a:xfrm>
          <a:off x="82259" y="15998701"/>
          <a:ext cx="10179796" cy="2495674"/>
          <a:chOff x="82259" y="16207343"/>
          <a:chExt cx="10188867" cy="2586389"/>
        </a:xfrm>
      </xdr:grpSpPr>
      <xdr:sp macro="" textlink="">
        <xdr:nvSpPr>
          <xdr:cNvPr id="27" name="テキスト ボックス 26">
            <a:extLst>
              <a:ext uri="{FF2B5EF4-FFF2-40B4-BE49-F238E27FC236}">
                <a16:creationId xmlns:a16="http://schemas.microsoft.com/office/drawing/2014/main" id="{2FD3C13D-FA43-F8EC-7A15-71AC1959C9C8}"/>
              </a:ext>
            </a:extLst>
          </xdr:cNvPr>
          <xdr:cNvSpPr txBox="1"/>
        </xdr:nvSpPr>
        <xdr:spPr>
          <a:xfrm>
            <a:off x="82259" y="16975205"/>
            <a:ext cx="10188867" cy="181852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72000" rIns="180000" bIns="72000" rtlCol="0" anchor="ctr"/>
          <a:lstStyle/>
          <a:p>
            <a:pPr algn="l"/>
            <a:r>
              <a:rPr kumimoji="1" lang="ja-JP" altLang="en-US" sz="2000">
                <a:solidFill>
                  <a:srgbClr val="FF0000"/>
                </a:solidFill>
                <a:latin typeface="Meiryo UI" panose="020B0604030504040204" pitchFamily="50" charset="-128"/>
                <a:ea typeface="Meiryo UI" panose="020B0604030504040204" pitchFamily="50" charset="-128"/>
              </a:rPr>
              <a:t>　助成金交付申請書には、以下の期間の賃金台帳と雇用就農者及び研修指導者の出勤簿</a:t>
            </a:r>
            <a:r>
              <a:rPr kumimoji="1" lang="en-US" altLang="ja-JP" sz="2000" baseline="30000">
                <a:solidFill>
                  <a:srgbClr val="FF0000"/>
                </a:solidFill>
                <a:latin typeface="Meiryo UI" panose="020B0604030504040204" pitchFamily="50" charset="-128"/>
                <a:ea typeface="Meiryo UI" panose="020B0604030504040204" pitchFamily="50" charset="-128"/>
              </a:rPr>
              <a:t>(※)</a:t>
            </a:r>
            <a:endParaRPr kumimoji="1" lang="en-US" altLang="ja-JP" sz="2800" baseline="30000">
              <a:solidFill>
                <a:srgbClr val="FF0000"/>
              </a:solidFill>
              <a:latin typeface="Meiryo UI" panose="020B0604030504040204" pitchFamily="50" charset="-128"/>
              <a:ea typeface="Meiryo UI" panose="020B0604030504040204" pitchFamily="50" charset="-128"/>
            </a:endParaRPr>
          </a:p>
          <a:p>
            <a:pPr algn="l"/>
            <a:r>
              <a:rPr kumimoji="1" lang="ja-JP" altLang="en-US" sz="2000">
                <a:solidFill>
                  <a:srgbClr val="FF0000"/>
                </a:solidFill>
                <a:latin typeface="Meiryo UI" panose="020B0604030504040204" pitchFamily="50" charset="-128"/>
                <a:ea typeface="Meiryo UI" panose="020B0604030504040204" pitchFamily="50" charset="-128"/>
              </a:rPr>
              <a:t>の添付が必要です。</a:t>
            </a:r>
            <a:endParaRPr kumimoji="1" lang="en-US" altLang="ja-JP" sz="2000">
              <a:solidFill>
                <a:srgbClr val="FF0000"/>
              </a:solidFill>
              <a:latin typeface="Meiryo UI" panose="020B0604030504040204" pitchFamily="50" charset="-128"/>
              <a:ea typeface="Meiryo UI" panose="020B0604030504040204" pitchFamily="50" charset="-128"/>
            </a:endParaRPr>
          </a:p>
          <a:p>
            <a:pPr algn="l"/>
            <a:endParaRPr kumimoji="1" lang="ja-JP" altLang="en-US" sz="300">
              <a:solidFill>
                <a:srgbClr val="FF0000"/>
              </a:solidFill>
              <a:latin typeface="Meiryo UI" panose="020B0604030504040204" pitchFamily="50" charset="-128"/>
              <a:ea typeface="Meiryo UI" panose="020B0604030504040204" pitchFamily="50" charset="-128"/>
            </a:endParaRPr>
          </a:p>
          <a:p>
            <a:pPr algn="l"/>
            <a:r>
              <a:rPr kumimoji="1" lang="en-US" altLang="ja-JP" sz="1300">
                <a:solidFill>
                  <a:srgbClr val="FF0000"/>
                </a:solidFill>
                <a:latin typeface="Meiryo UI" panose="020B0604030504040204" pitchFamily="50" charset="-128"/>
                <a:ea typeface="Meiryo UI" panose="020B0604030504040204" pitchFamily="50" charset="-128"/>
              </a:rPr>
              <a:t>※</a:t>
            </a:r>
            <a:r>
              <a:rPr kumimoji="1" lang="ja-JP" altLang="en-US" sz="1300">
                <a:solidFill>
                  <a:srgbClr val="FF0000"/>
                </a:solidFill>
                <a:latin typeface="Meiryo UI" panose="020B0604030504040204" pitchFamily="50" charset="-128"/>
                <a:ea typeface="Meiryo UI" panose="020B0604030504040204" pitchFamily="50" charset="-128"/>
              </a:rPr>
              <a:t>研修指導者の出勤簿は、法人の場合、代表者または役員は添付不要です。 個人の場合、代表者または代表者の世帯員等は添付不要です。</a:t>
            </a:r>
            <a:endParaRPr kumimoji="1" lang="en-US" altLang="ja-JP" sz="1300">
              <a:solidFill>
                <a:srgbClr val="FF0000"/>
              </a:solidFill>
              <a:latin typeface="Meiryo UI" panose="020B0604030504040204" pitchFamily="50" charset="-128"/>
              <a:ea typeface="Meiryo UI" panose="020B0604030504040204" pitchFamily="50" charset="-128"/>
            </a:endParaRPr>
          </a:p>
          <a:p>
            <a:pPr algn="l"/>
            <a:r>
              <a:rPr kumimoji="1" lang="ja-JP" altLang="en-US" sz="1300">
                <a:solidFill>
                  <a:srgbClr val="FF0000"/>
                </a:solidFill>
                <a:latin typeface="Meiryo UI" panose="020B0604030504040204" pitchFamily="50" charset="-128"/>
                <a:ea typeface="Meiryo UI" panose="020B0604030504040204" pitchFamily="50" charset="-128"/>
              </a:rPr>
              <a:t>代表者の世帯員等は、住居と生計を一にする親族および耕作や養畜に従事する二親等内の親族が含まれます。</a:t>
            </a:r>
          </a:p>
        </xdr:txBody>
      </xdr:sp>
      <xdr:sp macro="" textlink="">
        <xdr:nvSpPr>
          <xdr:cNvPr id="28" name="テキスト ボックス 27">
            <a:extLst>
              <a:ext uri="{FF2B5EF4-FFF2-40B4-BE49-F238E27FC236}">
                <a16:creationId xmlns:a16="http://schemas.microsoft.com/office/drawing/2014/main" id="{6273FE8E-3D6D-8654-B6DD-2A654066F037}"/>
              </a:ext>
            </a:extLst>
          </xdr:cNvPr>
          <xdr:cNvSpPr txBox="1"/>
        </xdr:nvSpPr>
        <xdr:spPr>
          <a:xfrm>
            <a:off x="95270" y="16207343"/>
            <a:ext cx="5062739" cy="728104"/>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Meiryo UI" panose="020B0604030504040204" pitchFamily="50" charset="-128"/>
                <a:ea typeface="Meiryo UI" panose="020B0604030504040204" pitchFamily="50" charset="-128"/>
              </a:rPr>
              <a:t>添付書類に関する留意事項</a:t>
            </a:r>
          </a:p>
        </xdr:txBody>
      </xdr:sp>
    </xdr:grpSp>
    <xdr:clientData/>
  </xdr:twoCellAnchor>
  <xdr:twoCellAnchor>
    <xdr:from>
      <xdr:col>33</xdr:col>
      <xdr:colOff>54428</xdr:colOff>
      <xdr:row>61</xdr:row>
      <xdr:rowOff>27214</xdr:rowOff>
    </xdr:from>
    <xdr:to>
      <xdr:col>33</xdr:col>
      <xdr:colOff>317500</xdr:colOff>
      <xdr:row>63</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0512878" y="18324739"/>
          <a:ext cx="263072" cy="72843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36570</xdr:colOff>
      <xdr:row>60</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1218920" y="18290579"/>
          <a:ext cx="6000749" cy="773057"/>
        </a:xfrm>
        <a:prstGeom prst="borderCallout2">
          <a:avLst>
            <a:gd name="adj1" fmla="val 56614"/>
            <a:gd name="adj2" fmla="val -67"/>
            <a:gd name="adj3" fmla="val 55803"/>
            <a:gd name="adj4" fmla="val -866"/>
            <a:gd name="adj5" fmla="val 56416"/>
            <a:gd name="adj6" fmla="val -78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oneCellAnchor>
  <xdr:twoCellAnchor editAs="oneCell">
    <xdr:from>
      <xdr:col>34</xdr:col>
      <xdr:colOff>235859</xdr:colOff>
      <xdr:row>24</xdr:row>
      <xdr:rowOff>190503</xdr:rowOff>
    </xdr:from>
    <xdr:to>
      <xdr:col>44</xdr:col>
      <xdr:colOff>671288</xdr:colOff>
      <xdr:row>26</xdr:row>
      <xdr:rowOff>383271</xdr:rowOff>
    </xdr:to>
    <xdr:sp macro="" textlink="">
      <xdr:nvSpPr>
        <xdr:cNvPr id="4" name="線吹き出し 2 (枠付き) 5">
          <a:extLst>
            <a:ext uri="{FF2B5EF4-FFF2-40B4-BE49-F238E27FC236}">
              <a16:creationId xmlns:a16="http://schemas.microsoft.com/office/drawing/2014/main" id="{A4D51332-9CC2-4E2F-9555-80F1A6A1362E}"/>
            </a:ext>
          </a:extLst>
        </xdr:cNvPr>
        <xdr:cNvSpPr/>
      </xdr:nvSpPr>
      <xdr:spPr>
        <a:xfrm>
          <a:off x="11067145" y="8545289"/>
          <a:ext cx="6558643" cy="1213303"/>
        </a:xfrm>
        <a:prstGeom prst="borderCallout2">
          <a:avLst>
            <a:gd name="adj1" fmla="val 40889"/>
            <a:gd name="adj2" fmla="val -198"/>
            <a:gd name="adj3" fmla="val 13727"/>
            <a:gd name="adj4" fmla="val -10857"/>
            <a:gd name="adj5" fmla="val 304"/>
            <a:gd name="adj6" fmla="val -46076"/>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231323</xdr:colOff>
      <xdr:row>26</xdr:row>
      <xdr:rowOff>496666</xdr:rowOff>
    </xdr:from>
    <xdr:to>
      <xdr:col>44</xdr:col>
      <xdr:colOff>235860</xdr:colOff>
      <xdr:row>28</xdr:row>
      <xdr:rowOff>696238</xdr:rowOff>
    </xdr:to>
    <xdr:sp macro="" textlink="">
      <xdr:nvSpPr>
        <xdr:cNvPr id="10" name="線吹き出し 2 (枠付き) 5">
          <a:extLst>
            <a:ext uri="{FF2B5EF4-FFF2-40B4-BE49-F238E27FC236}">
              <a16:creationId xmlns:a16="http://schemas.microsoft.com/office/drawing/2014/main" id="{1E10F456-142D-442A-8AF7-875F21078A3B}"/>
            </a:ext>
          </a:extLst>
        </xdr:cNvPr>
        <xdr:cNvSpPr/>
      </xdr:nvSpPr>
      <xdr:spPr>
        <a:xfrm>
          <a:off x="11062609" y="9871987"/>
          <a:ext cx="6127751" cy="1247322"/>
        </a:xfrm>
        <a:prstGeom prst="borderCallout2">
          <a:avLst>
            <a:gd name="adj1" fmla="val 35807"/>
            <a:gd name="adj2" fmla="val 50"/>
            <a:gd name="adj3" fmla="val 36295"/>
            <a:gd name="adj4" fmla="val -3978"/>
            <a:gd name="adj5" fmla="val 36938"/>
            <a:gd name="adj6" fmla="val -515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77219</xdr:colOff>
      <xdr:row>9</xdr:row>
      <xdr:rowOff>264036</xdr:rowOff>
    </xdr:from>
    <xdr:to>
      <xdr:col>8</xdr:col>
      <xdr:colOff>777586</xdr:colOff>
      <xdr:row>9</xdr:row>
      <xdr:rowOff>359020</xdr:rowOff>
    </xdr:to>
    <xdr:sp macro="" textlink="">
      <xdr:nvSpPr>
        <xdr:cNvPr id="2" name="矢印: 右 1">
          <a:extLst>
            <a:ext uri="{FF2B5EF4-FFF2-40B4-BE49-F238E27FC236}">
              <a16:creationId xmlns:a16="http://schemas.microsoft.com/office/drawing/2014/main" id="{DC55DF52-B309-4D94-87EA-55926B721145}"/>
            </a:ext>
          </a:extLst>
        </xdr:cNvPr>
        <xdr:cNvSpPr/>
      </xdr:nvSpPr>
      <xdr:spPr>
        <a:xfrm flipV="1">
          <a:off x="4639694" y="3435861"/>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83081</xdr:colOff>
      <xdr:row>8</xdr:row>
      <xdr:rowOff>269897</xdr:rowOff>
    </xdr:from>
    <xdr:to>
      <xdr:col>8</xdr:col>
      <xdr:colOff>783448</xdr:colOff>
      <xdr:row>8</xdr:row>
      <xdr:rowOff>364881</xdr:rowOff>
    </xdr:to>
    <xdr:sp macro="" textlink="">
      <xdr:nvSpPr>
        <xdr:cNvPr id="3" name="矢印: 右 2">
          <a:extLst>
            <a:ext uri="{FF2B5EF4-FFF2-40B4-BE49-F238E27FC236}">
              <a16:creationId xmlns:a16="http://schemas.microsoft.com/office/drawing/2014/main" id="{45C4830D-51CA-4C7C-A22B-AEF4FA6A28B5}"/>
            </a:ext>
          </a:extLst>
        </xdr:cNvPr>
        <xdr:cNvSpPr/>
      </xdr:nvSpPr>
      <xdr:spPr>
        <a:xfrm flipV="1">
          <a:off x="4645556" y="3060722"/>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84058</xdr:colOff>
      <xdr:row>7</xdr:row>
      <xdr:rowOff>261104</xdr:rowOff>
    </xdr:from>
    <xdr:to>
      <xdr:col>8</xdr:col>
      <xdr:colOff>784425</xdr:colOff>
      <xdr:row>7</xdr:row>
      <xdr:rowOff>356088</xdr:rowOff>
    </xdr:to>
    <xdr:sp macro="" textlink="">
      <xdr:nvSpPr>
        <xdr:cNvPr id="4" name="矢印: 右 3">
          <a:extLst>
            <a:ext uri="{FF2B5EF4-FFF2-40B4-BE49-F238E27FC236}">
              <a16:creationId xmlns:a16="http://schemas.microsoft.com/office/drawing/2014/main" id="{DE3ADBA2-CEB1-4F8F-82A7-D8F8A0476124}"/>
            </a:ext>
          </a:extLst>
        </xdr:cNvPr>
        <xdr:cNvSpPr/>
      </xdr:nvSpPr>
      <xdr:spPr>
        <a:xfrm flipV="1">
          <a:off x="4646533" y="2670929"/>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6</xdr:row>
      <xdr:rowOff>249115</xdr:rowOff>
    </xdr:from>
    <xdr:to>
      <xdr:col>8</xdr:col>
      <xdr:colOff>773636</xdr:colOff>
      <xdr:row>6</xdr:row>
      <xdr:rowOff>344099</xdr:rowOff>
    </xdr:to>
    <xdr:sp macro="" textlink="">
      <xdr:nvSpPr>
        <xdr:cNvPr id="5" name="矢印: 右 4">
          <a:extLst>
            <a:ext uri="{FF2B5EF4-FFF2-40B4-BE49-F238E27FC236}">
              <a16:creationId xmlns:a16="http://schemas.microsoft.com/office/drawing/2014/main" id="{B45E686C-9719-450A-81D3-FB2E0D3C9D26}"/>
            </a:ext>
          </a:extLst>
        </xdr:cNvPr>
        <xdr:cNvSpPr/>
      </xdr:nvSpPr>
      <xdr:spPr>
        <a:xfrm flipV="1">
          <a:off x="4635744" y="2277940"/>
          <a:ext cx="4148417" cy="94984"/>
        </a:xfrm>
        <a:prstGeom prst="rightArrow">
          <a:avLst/>
        </a:prstGeom>
        <a:solidFill>
          <a:srgbClr val="E7E6E6">
            <a:alpha val="50196"/>
          </a:srgb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228599</xdr:colOff>
      <xdr:row>20</xdr:row>
      <xdr:rowOff>260443</xdr:rowOff>
    </xdr:from>
    <xdr:to>
      <xdr:col>3</xdr:col>
      <xdr:colOff>552449</xdr:colOff>
      <xdr:row>38</xdr:row>
      <xdr:rowOff>50799</xdr:rowOff>
    </xdr:to>
    <xdr:sp macro="" textlink="">
      <xdr:nvSpPr>
        <xdr:cNvPr id="6" name="正方形/長方形 5">
          <a:extLst>
            <a:ext uri="{FF2B5EF4-FFF2-40B4-BE49-F238E27FC236}">
              <a16:creationId xmlns:a16="http://schemas.microsoft.com/office/drawing/2014/main" id="{A1E29488-53B8-4D8A-A42D-4EFF7F0E09BB}"/>
            </a:ext>
          </a:extLst>
        </xdr:cNvPr>
        <xdr:cNvSpPr/>
      </xdr:nvSpPr>
      <xdr:spPr>
        <a:xfrm>
          <a:off x="228599" y="7137493"/>
          <a:ext cx="3886200" cy="4476656"/>
        </a:xfrm>
        <a:prstGeom prst="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866268</xdr:colOff>
      <xdr:row>20</xdr:row>
      <xdr:rowOff>266701</xdr:rowOff>
    </xdr:from>
    <xdr:to>
      <xdr:col>9</xdr:col>
      <xdr:colOff>409575</xdr:colOff>
      <xdr:row>38</xdr:row>
      <xdr:rowOff>66675</xdr:rowOff>
    </xdr:to>
    <xdr:sp macro="" textlink="">
      <xdr:nvSpPr>
        <xdr:cNvPr id="7" name="正方形/長方形 6">
          <a:extLst>
            <a:ext uri="{FF2B5EF4-FFF2-40B4-BE49-F238E27FC236}">
              <a16:creationId xmlns:a16="http://schemas.microsoft.com/office/drawing/2014/main" id="{B6EB9D4B-4201-4003-93DE-AB5398E887E4}"/>
            </a:ext>
          </a:extLst>
        </xdr:cNvPr>
        <xdr:cNvSpPr/>
      </xdr:nvSpPr>
      <xdr:spPr>
        <a:xfrm>
          <a:off x="4428618" y="7143751"/>
          <a:ext cx="5010657" cy="4486274"/>
        </a:xfrm>
        <a:prstGeom prst="rect">
          <a:avLst/>
        </a:prstGeom>
        <a:noFill/>
        <a:ln w="38100" cmpd="db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454041</xdr:colOff>
      <xdr:row>16</xdr:row>
      <xdr:rowOff>157945</xdr:rowOff>
    </xdr:from>
    <xdr:to>
      <xdr:col>14</xdr:col>
      <xdr:colOff>341953</xdr:colOff>
      <xdr:row>20</xdr:row>
      <xdr:rowOff>41229</xdr:rowOff>
    </xdr:to>
    <xdr:sp macro="" textlink="">
      <xdr:nvSpPr>
        <xdr:cNvPr id="8" name="矢印: 右 7">
          <a:extLst>
            <a:ext uri="{FF2B5EF4-FFF2-40B4-BE49-F238E27FC236}">
              <a16:creationId xmlns:a16="http://schemas.microsoft.com/office/drawing/2014/main" id="{A62C8AD4-F62E-430D-AEFA-42325FC88BB4}"/>
            </a:ext>
          </a:extLst>
        </xdr:cNvPr>
        <xdr:cNvSpPr/>
      </xdr:nvSpPr>
      <xdr:spPr>
        <a:xfrm rot="9097508">
          <a:off x="8464566" y="5939620"/>
          <a:ext cx="5117137" cy="978659"/>
        </a:xfrm>
        <a:prstGeom prst="rightArrow">
          <a:avLst>
            <a:gd name="adj1" fmla="val 45693"/>
            <a:gd name="adj2" fmla="val 50000"/>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469636</xdr:colOff>
      <xdr:row>13</xdr:row>
      <xdr:rowOff>268924</xdr:rowOff>
    </xdr:from>
    <xdr:to>
      <xdr:col>14</xdr:col>
      <xdr:colOff>704651</xdr:colOff>
      <xdr:row>16</xdr:row>
      <xdr:rowOff>87133</xdr:rowOff>
    </xdr:to>
    <xdr:sp macro="" textlink="">
      <xdr:nvSpPr>
        <xdr:cNvPr id="9" name="矢印: 右 8">
          <a:extLst>
            <a:ext uri="{FF2B5EF4-FFF2-40B4-BE49-F238E27FC236}">
              <a16:creationId xmlns:a16="http://schemas.microsoft.com/office/drawing/2014/main" id="{87C637AB-249E-4934-8B9F-594BC1294A81}"/>
            </a:ext>
          </a:extLst>
        </xdr:cNvPr>
        <xdr:cNvSpPr/>
      </xdr:nvSpPr>
      <xdr:spPr>
        <a:xfrm rot="9384550">
          <a:off x="3031861" y="4907599"/>
          <a:ext cx="10912540" cy="961209"/>
        </a:xfrm>
        <a:prstGeom prst="rightArrow">
          <a:avLst>
            <a:gd name="adj1" fmla="val 45693"/>
            <a:gd name="adj2" fmla="val 52099"/>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17</xdr:row>
      <xdr:rowOff>0</xdr:rowOff>
    </xdr:from>
    <xdr:to>
      <xdr:col>17</xdr:col>
      <xdr:colOff>50443</xdr:colOff>
      <xdr:row>39</xdr:row>
      <xdr:rowOff>190500</xdr:rowOff>
    </xdr:to>
    <xdr:pic>
      <xdr:nvPicPr>
        <xdr:cNvPr id="11" name="図 10">
          <a:extLst>
            <a:ext uri="{FF2B5EF4-FFF2-40B4-BE49-F238E27FC236}">
              <a16:creationId xmlns:a16="http://schemas.microsoft.com/office/drawing/2014/main" id="{36126418-AA24-C3D2-257E-3A467D4AA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9500"/>
          <a:ext cx="15496818" cy="579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48"/>
  <sheetViews>
    <sheetView showGridLines="0" tabSelected="1" view="pageBreakPreview" zoomScale="70" zoomScaleNormal="70" zoomScaleSheetLayoutView="70" workbookViewId="0">
      <selection activeCell="J4" sqref="J4"/>
    </sheetView>
  </sheetViews>
  <sheetFormatPr baseColWidth="10" defaultColWidth="17.1640625" defaultRowHeight="14"/>
  <cols>
    <col min="1" max="1" width="3.6640625" customWidth="1"/>
    <col min="2" max="2" width="4.5" style="87"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6" width="3.6640625" customWidth="1"/>
    <col min="17" max="17" width="15.83203125" hidden="1" customWidth="1"/>
    <col min="18" max="22" width="10.6640625" customWidth="1"/>
    <col min="23" max="23" width="12.1640625" customWidth="1"/>
    <col min="24" max="24" width="20.832031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340"/>
      <c r="C1" s="340"/>
      <c r="D1" s="340"/>
      <c r="E1" s="28"/>
      <c r="S1" s="29"/>
      <c r="AB1" s="174" t="s">
        <v>119</v>
      </c>
      <c r="AC1" s="175"/>
      <c r="AD1" s="175"/>
      <c r="AE1" s="175"/>
      <c r="AF1" s="175"/>
      <c r="AG1" s="175"/>
      <c r="AH1" s="176"/>
      <c r="AI1" s="177"/>
      <c r="AT1" s="29"/>
    </row>
    <row r="2" spans="1:46" ht="47.25" customHeight="1" thickTop="1" thickBot="1">
      <c r="B2" s="108"/>
      <c r="C2" s="108"/>
      <c r="D2" s="108"/>
      <c r="E2" s="30"/>
      <c r="M2" s="113"/>
      <c r="N2" s="113"/>
      <c r="O2" s="113"/>
      <c r="S2" s="29"/>
      <c r="AF2" s="341" t="s">
        <v>147</v>
      </c>
      <c r="AG2" s="342"/>
      <c r="AH2" s="343"/>
      <c r="AI2" s="31" t="s">
        <v>146</v>
      </c>
      <c r="AT2" s="29"/>
    </row>
    <row r="3" spans="1:46" ht="31.5" customHeight="1" thickTop="1">
      <c r="A3" s="32" t="s">
        <v>0</v>
      </c>
      <c r="B3" s="4"/>
      <c r="C3" s="32"/>
      <c r="D3" s="4"/>
      <c r="E3" s="4"/>
      <c r="F3" s="4"/>
      <c r="G3" s="4"/>
      <c r="H3" s="4"/>
      <c r="J3" s="4"/>
      <c r="K3" s="4"/>
      <c r="L3" s="33" t="str">
        <f>AF2</f>
        <v>〈令和６年度第３回〉</v>
      </c>
      <c r="M3" s="146" t="s">
        <v>72</v>
      </c>
      <c r="N3" t="s">
        <v>1</v>
      </c>
      <c r="Q3" s="34" t="b">
        <v>0</v>
      </c>
      <c r="R3" s="35"/>
      <c r="AE3" s="36"/>
      <c r="AG3" s="37"/>
      <c r="AH3" s="38"/>
    </row>
    <row r="4" spans="1:46" ht="29.25" customHeight="1">
      <c r="A4" s="4"/>
      <c r="B4" s="39"/>
      <c r="D4" s="40"/>
      <c r="E4" s="40"/>
      <c r="F4" s="40"/>
      <c r="G4" s="40"/>
      <c r="H4" s="4"/>
      <c r="I4" s="41" t="s">
        <v>2</v>
      </c>
      <c r="J4" s="112"/>
      <c r="K4" s="42" t="s">
        <v>3</v>
      </c>
      <c r="L4" s="43"/>
      <c r="M4" s="43"/>
      <c r="N4" s="43"/>
      <c r="O4" s="4"/>
      <c r="P4" s="40"/>
      <c r="AE4" s="36"/>
      <c r="AF4" s="44"/>
      <c r="AG4" s="45" t="s">
        <v>4</v>
      </c>
      <c r="AH4" s="46" t="str">
        <f>DBCS(CONCATENATE("〈令和",LEFT(AI2,LEN(AI2)-2),"年度第",RIGHT(AI2,1),"回〉"))</f>
        <v>〈令和６年度第３回〉</v>
      </c>
      <c r="AI4" s="47"/>
    </row>
    <row r="5" spans="1:46" ht="21.75" customHeight="1">
      <c r="A5" s="4"/>
      <c r="B5" s="48"/>
      <c r="C5" s="49"/>
      <c r="D5" s="4"/>
      <c r="E5" s="4"/>
      <c r="F5" s="4"/>
      <c r="G5" s="4"/>
      <c r="H5" s="4"/>
      <c r="I5" s="4"/>
      <c r="J5" s="4"/>
      <c r="K5" s="4"/>
      <c r="L5" s="4"/>
      <c r="M5" s="4"/>
      <c r="N5" s="4"/>
      <c r="O5" s="4"/>
      <c r="P5" s="4"/>
      <c r="AE5" s="36"/>
      <c r="AF5" s="50"/>
      <c r="AG5" s="51" t="s">
        <v>5</v>
      </c>
      <c r="AH5" s="52" t="str">
        <f>CONCATENATE(LEFT(AH4,LEN(AH4)-1)," 新法人設立支援タイプ〉")</f>
        <v>〈令和６年度第３回 新法人設立支援タイプ〉</v>
      </c>
      <c r="AI5" s="53"/>
    </row>
    <row r="6" spans="1:46" ht="24.75" customHeight="1">
      <c r="A6" s="4"/>
      <c r="B6" s="39"/>
      <c r="C6" s="4"/>
      <c r="D6" s="4"/>
      <c r="E6" s="4"/>
      <c r="F6" s="4"/>
      <c r="G6" s="4"/>
      <c r="H6" s="4"/>
      <c r="I6" s="4"/>
      <c r="J6" s="344"/>
      <c r="K6" s="344"/>
      <c r="L6" s="56" t="s">
        <v>6</v>
      </c>
      <c r="M6" s="144"/>
      <c r="N6" s="56" t="s">
        <v>7</v>
      </c>
      <c r="O6" s="144"/>
      <c r="P6" s="56" t="s">
        <v>8</v>
      </c>
      <c r="Q6" s="294"/>
      <c r="AF6" s="345"/>
      <c r="AG6" s="345"/>
      <c r="AH6" s="345"/>
      <c r="AI6" s="345"/>
      <c r="AJ6" s="345"/>
      <c r="AK6" s="55"/>
    </row>
    <row r="7" spans="1:46" ht="21" customHeight="1" thickBot="1">
      <c r="A7" s="4"/>
      <c r="B7" s="32" t="s">
        <v>9</v>
      </c>
      <c r="C7" s="58"/>
      <c r="D7" s="4"/>
      <c r="E7" s="4"/>
      <c r="F7" s="4"/>
      <c r="G7" s="4"/>
      <c r="H7" s="4"/>
      <c r="K7" s="293"/>
      <c r="L7" s="293"/>
      <c r="M7" s="293"/>
      <c r="N7" s="4"/>
      <c r="P7" s="296" t="str">
        <f>IF(J4="","","提出期限は"&amp;TEXT(Q7,"YYYY")&amp;"年"&amp;TEXT(Q7,"MM")&amp;"月"&amp;TEXT(Q7,"DD")&amp;"日です　　　　")</f>
        <v/>
      </c>
      <c r="Q7" s="295" t="str">
        <f>IF(J4="","",INDEX($X$9:$X$16,MATCH($J$4,$Y$9:$Y$16,0)))</f>
        <v/>
      </c>
      <c r="AF7" s="345"/>
      <c r="AG7" s="345"/>
      <c r="AH7" s="345"/>
      <c r="AI7" s="345"/>
      <c r="AJ7" s="345"/>
      <c r="AK7" s="57"/>
    </row>
    <row r="8" spans="1:46" ht="21" customHeight="1" thickBot="1">
      <c r="A8" s="4"/>
      <c r="B8" s="32"/>
      <c r="C8" s="58"/>
      <c r="D8" s="4"/>
      <c r="E8" s="4"/>
      <c r="F8" s="4"/>
      <c r="G8" s="4"/>
      <c r="H8" s="4"/>
      <c r="I8" s="4"/>
      <c r="J8" s="4"/>
      <c r="K8" s="4"/>
      <c r="L8" s="4"/>
      <c r="M8" s="4"/>
      <c r="N8" s="4"/>
      <c r="O8" s="4"/>
      <c r="P8" s="4"/>
      <c r="Q8" s="294"/>
      <c r="X8" s="59" t="s">
        <v>10</v>
      </c>
      <c r="Y8" s="60" t="s">
        <v>11</v>
      </c>
      <c r="Z8" s="60" t="s">
        <v>12</v>
      </c>
      <c r="AA8" s="96" t="s">
        <v>13</v>
      </c>
      <c r="AF8" s="345"/>
      <c r="AG8" s="345"/>
      <c r="AH8" s="345"/>
      <c r="AI8" s="345"/>
      <c r="AJ8" s="345"/>
      <c r="AK8" s="57"/>
    </row>
    <row r="9" spans="1:46" ht="18">
      <c r="A9" s="4"/>
      <c r="B9" s="32"/>
      <c r="C9" s="58"/>
      <c r="D9" s="4"/>
      <c r="E9" s="4"/>
      <c r="F9" s="4"/>
      <c r="G9" s="4"/>
      <c r="H9" s="4"/>
      <c r="I9" s="4"/>
      <c r="J9" s="4"/>
      <c r="K9" s="4"/>
      <c r="L9" s="4"/>
      <c r="M9" s="4"/>
      <c r="N9" s="4"/>
      <c r="O9" s="4"/>
      <c r="P9" s="4"/>
      <c r="X9" s="102">
        <f>EOMONTH(AA9,1)</f>
        <v>45900</v>
      </c>
      <c r="Y9" s="65">
        <f>AF12</f>
        <v>1</v>
      </c>
      <c r="Z9" s="104">
        <v>45689</v>
      </c>
      <c r="AA9" s="94">
        <f>EOMONTH(Z9,AE12-1)</f>
        <v>45869</v>
      </c>
      <c r="AF9" s="345"/>
      <c r="AG9" s="345"/>
      <c r="AH9" s="345"/>
      <c r="AI9" s="345"/>
      <c r="AJ9" s="345"/>
      <c r="AK9" s="54"/>
    </row>
    <row r="10" spans="1:46" ht="30" customHeight="1">
      <c r="A10" s="4"/>
      <c r="B10" s="39"/>
      <c r="C10" s="4"/>
      <c r="D10" s="4"/>
      <c r="E10" s="1"/>
      <c r="F10" s="63" t="s">
        <v>14</v>
      </c>
      <c r="G10" s="346"/>
      <c r="H10" s="346"/>
      <c r="I10" s="346"/>
      <c r="J10" s="346"/>
      <c r="K10" s="346"/>
      <c r="L10" s="346"/>
      <c r="M10" s="346"/>
      <c r="N10" s="346"/>
      <c r="O10" s="346"/>
      <c r="P10" s="64"/>
      <c r="W10" s="61"/>
      <c r="X10" s="103">
        <f t="shared" ref="X10:X16" si="0">EOMONTH(AA10,1)</f>
        <v>46081</v>
      </c>
      <c r="Y10" s="69">
        <f>AF12+1</f>
        <v>2</v>
      </c>
      <c r="Z10" s="70">
        <f t="shared" ref="Z10:Z15" si="1">AA9+1</f>
        <v>45870</v>
      </c>
      <c r="AA10" s="95">
        <f t="shared" ref="AA10:AA15" si="2">EOMONTH(Z10,AE13-1)</f>
        <v>46053</v>
      </c>
      <c r="AB10" s="61"/>
      <c r="AC10" s="61"/>
      <c r="AD10" s="61"/>
      <c r="AH10" s="62">
        <f>MONTH(Z9)</f>
        <v>2</v>
      </c>
      <c r="AJ10" s="54"/>
    </row>
    <row r="11" spans="1:46" ht="29.25" customHeight="1">
      <c r="A11" s="4"/>
      <c r="B11" s="32"/>
      <c r="C11" s="58"/>
      <c r="D11" s="4"/>
      <c r="E11" s="4"/>
      <c r="F11" s="4"/>
      <c r="G11" s="4"/>
      <c r="H11" s="4"/>
      <c r="I11" s="4"/>
      <c r="J11" s="4"/>
      <c r="K11" s="4"/>
      <c r="L11" s="4"/>
      <c r="M11" s="4"/>
      <c r="N11" s="4"/>
      <c r="O11" s="4"/>
      <c r="P11" s="68"/>
      <c r="W11" s="80"/>
      <c r="X11" s="103">
        <f t="shared" si="0"/>
        <v>46265</v>
      </c>
      <c r="Y11" s="69">
        <f>AF13+1</f>
        <v>3</v>
      </c>
      <c r="Z11" s="70">
        <f t="shared" si="1"/>
        <v>46054</v>
      </c>
      <c r="AA11" s="95">
        <f t="shared" si="2"/>
        <v>46234</v>
      </c>
      <c r="AB11" s="80"/>
      <c r="AC11" s="80"/>
      <c r="AD11" s="80"/>
      <c r="AE11" s="291" t="s">
        <v>15</v>
      </c>
      <c r="AF11" s="292" t="s">
        <v>148</v>
      </c>
      <c r="AG11" s="54"/>
      <c r="AI11" s="54"/>
    </row>
    <row r="12" spans="1:46" ht="30" customHeight="1">
      <c r="A12" s="4"/>
      <c r="B12" s="339" t="s">
        <v>16</v>
      </c>
      <c r="C12" s="339"/>
      <c r="D12" s="339"/>
      <c r="E12" s="339"/>
      <c r="F12" s="339"/>
      <c r="G12" s="339"/>
      <c r="H12" s="339"/>
      <c r="I12" s="339"/>
      <c r="J12" s="339"/>
      <c r="K12" s="339"/>
      <c r="L12" s="339"/>
      <c r="M12" s="339"/>
      <c r="N12" s="339"/>
      <c r="O12" s="339"/>
      <c r="P12" s="72"/>
      <c r="W12" s="80"/>
      <c r="X12" s="103">
        <f t="shared" si="0"/>
        <v>46446</v>
      </c>
      <c r="Y12" s="69">
        <f>AF14+1</f>
        <v>4</v>
      </c>
      <c r="Z12" s="70">
        <f t="shared" si="1"/>
        <v>46235</v>
      </c>
      <c r="AA12" s="95">
        <f t="shared" si="2"/>
        <v>46418</v>
      </c>
      <c r="AB12" s="80"/>
      <c r="AC12" s="80"/>
      <c r="AD12" s="80"/>
      <c r="AE12" s="66">
        <v>6</v>
      </c>
      <c r="AF12" s="71">
        <v>1</v>
      </c>
      <c r="AG12" s="67"/>
      <c r="AI12" s="54"/>
    </row>
    <row r="13" spans="1:46" ht="29.25" customHeight="1" thickBot="1">
      <c r="A13" s="4"/>
      <c r="B13" s="75"/>
      <c r="C13" s="76"/>
      <c r="D13" s="75"/>
      <c r="E13" s="75"/>
      <c r="F13" s="75"/>
      <c r="G13" s="75"/>
      <c r="H13" s="75"/>
      <c r="I13" s="75"/>
      <c r="J13" s="75"/>
      <c r="K13" s="75"/>
      <c r="L13" s="75"/>
      <c r="M13" s="75"/>
      <c r="N13" s="75"/>
      <c r="O13" s="75"/>
      <c r="P13" s="73"/>
      <c r="W13" s="80"/>
      <c r="X13" s="103">
        <f t="shared" si="0"/>
        <v>46630</v>
      </c>
      <c r="Y13" s="69">
        <f>AF15+1</f>
        <v>5</v>
      </c>
      <c r="Z13" s="70">
        <f t="shared" si="1"/>
        <v>46419</v>
      </c>
      <c r="AA13" s="95">
        <f t="shared" si="2"/>
        <v>46599</v>
      </c>
      <c r="AB13" s="80"/>
      <c r="AC13" s="80"/>
      <c r="AD13" s="80"/>
      <c r="AE13" s="66">
        <v>6</v>
      </c>
      <c r="AF13" s="71">
        <v>2</v>
      </c>
      <c r="AG13" s="67"/>
      <c r="AI13" s="54"/>
    </row>
    <row r="14" spans="1:46" ht="30" customHeight="1">
      <c r="A14" s="74"/>
      <c r="B14" s="318" t="s">
        <v>17</v>
      </c>
      <c r="C14" s="319"/>
      <c r="D14" s="319"/>
      <c r="E14" s="320"/>
      <c r="F14" s="321"/>
      <c r="G14" s="322"/>
      <c r="H14" s="322"/>
      <c r="I14" s="322"/>
      <c r="J14" s="322"/>
      <c r="K14" s="322"/>
      <c r="L14" s="322"/>
      <c r="M14" s="322"/>
      <c r="N14" s="322"/>
      <c r="O14" s="323"/>
      <c r="P14" s="4"/>
      <c r="W14" s="80"/>
      <c r="X14" s="103">
        <f t="shared" si="0"/>
        <v>46812</v>
      </c>
      <c r="Y14" s="69">
        <f>Y13+1</f>
        <v>6</v>
      </c>
      <c r="Z14" s="70">
        <f t="shared" si="1"/>
        <v>46600</v>
      </c>
      <c r="AA14" s="95">
        <f t="shared" si="2"/>
        <v>46783</v>
      </c>
      <c r="AB14" s="80"/>
      <c r="AC14" s="80"/>
      <c r="AD14" s="80"/>
      <c r="AE14" s="66">
        <v>6</v>
      </c>
      <c r="AF14" s="71">
        <v>3</v>
      </c>
      <c r="AG14" s="67"/>
      <c r="AI14" s="54"/>
    </row>
    <row r="15" spans="1:46" ht="30" customHeight="1">
      <c r="A15" s="4"/>
      <c r="B15" s="324" t="s">
        <v>18</v>
      </c>
      <c r="C15" s="325"/>
      <c r="D15" s="325"/>
      <c r="E15" s="326"/>
      <c r="F15" s="327">
        <v>45689</v>
      </c>
      <c r="G15" s="328"/>
      <c r="H15" s="328"/>
      <c r="I15" s="125" t="s">
        <v>19</v>
      </c>
      <c r="J15" s="110">
        <v>2029</v>
      </c>
      <c r="K15" s="149" t="s">
        <v>6</v>
      </c>
      <c r="L15" s="110">
        <v>1</v>
      </c>
      <c r="M15" s="149" t="s">
        <v>20</v>
      </c>
      <c r="N15" s="110">
        <v>31</v>
      </c>
      <c r="O15" s="150" t="s">
        <v>8</v>
      </c>
      <c r="P15" s="4"/>
      <c r="W15" s="92"/>
      <c r="X15" s="103">
        <f t="shared" si="0"/>
        <v>46996</v>
      </c>
      <c r="Y15" s="91">
        <f>Y14+1</f>
        <v>7</v>
      </c>
      <c r="Z15" s="70">
        <f t="shared" si="1"/>
        <v>46784</v>
      </c>
      <c r="AA15" s="95">
        <f t="shared" si="2"/>
        <v>46965</v>
      </c>
      <c r="AC15" s="92"/>
      <c r="AD15" s="92"/>
      <c r="AE15" s="66">
        <v>6</v>
      </c>
      <c r="AF15" s="71">
        <v>4</v>
      </c>
      <c r="AG15" s="67"/>
      <c r="AI15" s="54"/>
    </row>
    <row r="16" spans="1:46" ht="30" customHeight="1" thickBot="1">
      <c r="A16" s="4"/>
      <c r="B16" s="329" t="s">
        <v>21</v>
      </c>
      <c r="C16" s="330"/>
      <c r="D16" s="330"/>
      <c r="E16" s="330"/>
      <c r="F16" s="334" t="str">
        <f>IF(J4="","",INDEX($Z$9:$Z$17,MATCH($J$4,$Y$9:$Y$17,0)))</f>
        <v/>
      </c>
      <c r="G16" s="335"/>
      <c r="H16" s="336"/>
      <c r="I16" s="126" t="s">
        <v>19</v>
      </c>
      <c r="J16" s="337" t="str">
        <f>IF(J4="","",INDEX($AA$9:$AA$17,MATCH($J$4,$Y$9:$Y$17,0)))</f>
        <v/>
      </c>
      <c r="K16" s="337"/>
      <c r="L16" s="337"/>
      <c r="M16" s="337"/>
      <c r="N16" s="337"/>
      <c r="O16" s="338"/>
      <c r="P16" s="75"/>
      <c r="W16" s="93"/>
      <c r="X16" s="285">
        <f t="shared" si="0"/>
        <v>47177</v>
      </c>
      <c r="Y16" s="91">
        <f>Y15+1</f>
        <v>8</v>
      </c>
      <c r="Z16" s="286">
        <f>AA15+1</f>
        <v>46966</v>
      </c>
      <c r="AA16" s="287">
        <f>EOMONTH(Z16,AE19-1)</f>
        <v>47149</v>
      </c>
      <c r="AC16" s="93"/>
      <c r="AD16" s="93"/>
      <c r="AE16" s="66">
        <v>6</v>
      </c>
      <c r="AF16" s="71">
        <v>5</v>
      </c>
      <c r="AG16" s="67"/>
    </row>
    <row r="17" spans="1:39" ht="27.75" customHeight="1">
      <c r="A17" s="48"/>
      <c r="B17" s="331"/>
      <c r="C17" s="332"/>
      <c r="D17" s="332"/>
      <c r="E17" s="333"/>
      <c r="F17" s="127"/>
      <c r="G17" s="128"/>
      <c r="H17" s="128" t="s">
        <v>22</v>
      </c>
      <c r="I17" s="111"/>
      <c r="J17" s="129" t="s">
        <v>23</v>
      </c>
      <c r="K17" s="130"/>
      <c r="L17" s="130"/>
      <c r="M17" s="130"/>
      <c r="N17" s="130"/>
      <c r="O17" s="131"/>
      <c r="P17" s="4"/>
      <c r="X17" s="288"/>
      <c r="Y17" s="289"/>
      <c r="Z17" s="290"/>
      <c r="AA17" s="290"/>
      <c r="AE17" s="66">
        <v>6</v>
      </c>
      <c r="AF17" s="71">
        <v>6</v>
      </c>
      <c r="AG17" s="67"/>
    </row>
    <row r="18" spans="1:39" ht="30" customHeight="1" thickBot="1">
      <c r="A18" s="1"/>
      <c r="B18" s="310" t="s">
        <v>24</v>
      </c>
      <c r="C18" s="311"/>
      <c r="D18" s="311"/>
      <c r="E18" s="312"/>
      <c r="F18" s="313">
        <f>J18*I17</f>
        <v>0</v>
      </c>
      <c r="G18" s="314"/>
      <c r="H18" s="314"/>
      <c r="I18" s="132" t="s">
        <v>25</v>
      </c>
      <c r="J18" s="133" t="str">
        <f>IF(様式第10号!$M$3="✔"," 62,500"," 50,000")</f>
        <v xml:space="preserve"> 50,000</v>
      </c>
      <c r="K18" s="134"/>
      <c r="L18" s="135"/>
      <c r="M18" s="136" t="s">
        <v>26</v>
      </c>
      <c r="N18" s="134"/>
      <c r="O18" s="137"/>
      <c r="P18" s="4"/>
      <c r="AE18" s="66">
        <v>6</v>
      </c>
      <c r="AF18" s="71">
        <v>7</v>
      </c>
      <c r="AG18" s="67"/>
    </row>
    <row r="19" spans="1:39" ht="26.25" customHeight="1">
      <c r="A19" s="4"/>
      <c r="B19" s="4"/>
      <c r="C19" s="78"/>
      <c r="D19" s="4"/>
      <c r="E19" s="4"/>
      <c r="F19" s="4"/>
      <c r="G19" s="4"/>
      <c r="H19" s="4"/>
      <c r="I19" s="4"/>
      <c r="J19" s="4"/>
      <c r="K19" s="4"/>
      <c r="L19" s="4"/>
      <c r="M19" s="4"/>
      <c r="N19" s="4"/>
      <c r="O19" s="4"/>
      <c r="P19" s="4"/>
      <c r="AE19" s="66">
        <v>6</v>
      </c>
      <c r="AF19" s="71">
        <v>8</v>
      </c>
      <c r="AG19" s="178"/>
    </row>
    <row r="20" spans="1:39" ht="21" customHeight="1">
      <c r="A20" s="4"/>
      <c r="B20" s="64"/>
      <c r="C20" s="81"/>
      <c r="D20" s="81"/>
      <c r="E20" s="82"/>
      <c r="F20" s="82"/>
      <c r="G20" s="73"/>
      <c r="H20" s="73"/>
      <c r="I20" s="73"/>
      <c r="J20" s="73"/>
      <c r="K20" s="73"/>
      <c r="L20" s="73"/>
      <c r="M20" s="73"/>
      <c r="N20" s="73"/>
      <c r="O20" s="73"/>
      <c r="P20" s="4"/>
      <c r="AE20" s="66"/>
      <c r="AF20" s="71">
        <v>9</v>
      </c>
      <c r="AH20" s="77" t="s">
        <v>120</v>
      </c>
    </row>
    <row r="21" spans="1:39" s="2" customFormat="1" ht="24" customHeight="1">
      <c r="A21" s="4"/>
      <c r="B21" s="97" t="s">
        <v>27</v>
      </c>
      <c r="C21" s="97"/>
      <c r="D21" s="4"/>
      <c r="E21" s="206" t="s">
        <v>130</v>
      </c>
      <c r="F21" s="75"/>
      <c r="G21" s="75"/>
      <c r="H21" s="75"/>
      <c r="I21" s="75"/>
      <c r="J21" s="75"/>
      <c r="K21" s="75"/>
      <c r="L21" s="75"/>
      <c r="M21" s="75"/>
      <c r="N21" s="75"/>
      <c r="O21" s="75"/>
      <c r="P21" s="4"/>
      <c r="Q21"/>
      <c r="R21"/>
      <c r="S21"/>
      <c r="T21"/>
      <c r="U21"/>
      <c r="V21"/>
      <c r="W21"/>
      <c r="X21"/>
      <c r="Y21"/>
      <c r="Z21"/>
      <c r="AA21"/>
      <c r="AB21"/>
      <c r="AC21"/>
      <c r="AD21"/>
      <c r="AE21"/>
      <c r="AF21"/>
      <c r="AG21"/>
      <c r="AH21" s="77" t="s">
        <v>118</v>
      </c>
      <c r="AI21"/>
      <c r="AJ21"/>
      <c r="AK21"/>
      <c r="AL21"/>
      <c r="AM21"/>
    </row>
    <row r="22" spans="1:39" ht="18" customHeight="1">
      <c r="A22" s="4"/>
      <c r="B22" s="306" t="s">
        <v>28</v>
      </c>
      <c r="C22" s="306"/>
      <c r="D22" s="315"/>
      <c r="E22" s="307" t="str">
        <f>PHONETIC(E23)</f>
        <v/>
      </c>
      <c r="F22" s="307"/>
      <c r="G22" s="307"/>
      <c r="H22" s="307"/>
      <c r="I22" s="307"/>
      <c r="J22" s="307"/>
      <c r="K22" s="307"/>
      <c r="L22" s="307"/>
      <c r="M22" s="307"/>
      <c r="N22" s="307"/>
      <c r="O22" s="307"/>
      <c r="P22" s="4"/>
      <c r="AH22" s="77" t="s">
        <v>29</v>
      </c>
    </row>
    <row r="23" spans="1:39" ht="44.25" customHeight="1">
      <c r="A23" s="4"/>
      <c r="B23" s="316" t="s">
        <v>30</v>
      </c>
      <c r="C23" s="316"/>
      <c r="D23" s="317"/>
      <c r="E23" s="298"/>
      <c r="F23" s="298"/>
      <c r="G23" s="298"/>
      <c r="H23" s="298"/>
      <c r="I23" s="298"/>
      <c r="J23" s="298"/>
      <c r="K23" s="298"/>
      <c r="L23" s="298"/>
      <c r="M23" s="298"/>
      <c r="N23" s="298"/>
      <c r="O23" s="298"/>
      <c r="P23" s="4"/>
      <c r="Q23" s="2"/>
      <c r="R23" s="2"/>
      <c r="AH23" s="79" t="s">
        <v>119</v>
      </c>
    </row>
    <row r="24" spans="1:39" ht="18" customHeight="1">
      <c r="A24" s="4"/>
      <c r="B24" s="302" t="s">
        <v>31</v>
      </c>
      <c r="C24" s="302"/>
      <c r="D24" s="308"/>
      <c r="E24" s="303"/>
      <c r="F24" s="309" t="s">
        <v>28</v>
      </c>
      <c r="G24" s="309"/>
      <c r="H24" s="309"/>
      <c r="I24" s="307" t="str">
        <f>PHONETIC(I25)</f>
        <v/>
      </c>
      <c r="J24" s="307"/>
      <c r="K24" s="307"/>
      <c r="L24" s="307"/>
      <c r="M24" s="307"/>
      <c r="N24" s="307"/>
      <c r="O24" s="307"/>
      <c r="P24" s="4"/>
      <c r="AE24" s="116" t="s">
        <v>32</v>
      </c>
      <c r="AF24" s="117"/>
      <c r="AG24" s="118" t="s">
        <v>33</v>
      </c>
      <c r="AH24" s="118" t="s">
        <v>34</v>
      </c>
    </row>
    <row r="25" spans="1:39" ht="44" customHeight="1">
      <c r="A25" s="4"/>
      <c r="B25" s="302"/>
      <c r="C25" s="302"/>
      <c r="D25" s="308"/>
      <c r="E25" s="303"/>
      <c r="F25" s="302" t="s">
        <v>35</v>
      </c>
      <c r="G25" s="302"/>
      <c r="H25" s="302"/>
      <c r="I25" s="298"/>
      <c r="J25" s="298"/>
      <c r="K25" s="298"/>
      <c r="L25" s="298"/>
      <c r="M25" s="298"/>
      <c r="N25" s="298"/>
      <c r="O25" s="298"/>
      <c r="P25" s="4"/>
      <c r="AE25" s="119" t="str">
        <f>IF(様式第10号!$J$4="","",様式第10号!$J$4)</f>
        <v/>
      </c>
      <c r="AF25" s="120" t="str">
        <f>IF(様式第10号!$J$4="","","1ヶ月目")</f>
        <v/>
      </c>
      <c r="AG25" s="121" t="str">
        <f>IF($J$4="","",VLOOKUP($AE$25,様式第10号!$Y$9:$AA$17,2,0))</f>
        <v/>
      </c>
      <c r="AH25" s="121" t="str">
        <f>IF(AG25="","",EOMONTH(AG25,0))</f>
        <v/>
      </c>
    </row>
    <row r="26" spans="1:39" ht="44" customHeight="1">
      <c r="A26" s="4"/>
      <c r="B26" s="301" t="s">
        <v>36</v>
      </c>
      <c r="C26" s="301"/>
      <c r="D26" s="301"/>
      <c r="E26" s="109"/>
      <c r="F26" s="302" t="s">
        <v>37</v>
      </c>
      <c r="G26" s="302"/>
      <c r="H26" s="302"/>
      <c r="I26" s="303"/>
      <c r="J26" s="303"/>
      <c r="K26" s="303"/>
      <c r="L26" s="303"/>
      <c r="M26" s="303"/>
      <c r="N26" s="303"/>
      <c r="O26" s="303"/>
      <c r="P26" s="4"/>
      <c r="S26" s="304"/>
      <c r="T26" s="305"/>
      <c r="U26" s="305"/>
      <c r="V26" s="305"/>
      <c r="W26" s="305"/>
      <c r="X26" s="107"/>
      <c r="Y26" s="107"/>
      <c r="Z26" s="107"/>
      <c r="AA26" s="107"/>
      <c r="AB26" s="107"/>
      <c r="AC26" s="107"/>
      <c r="AD26" s="107"/>
      <c r="AE26" s="122"/>
      <c r="AF26" s="120" t="str">
        <f>IF(様式第10号!$J$4="","","2ヶ月目")</f>
        <v/>
      </c>
      <c r="AG26" s="121" t="str">
        <f>IF(AH25="","",IF(AH25=VLOOKUP($AE$25,$Y$9:$AA$17,3,0),"",AH25+1))</f>
        <v/>
      </c>
      <c r="AH26" s="121" t="str">
        <f>IF(AG26="","",EOMONTH(AG26,0))</f>
        <v/>
      </c>
    </row>
    <row r="27" spans="1:39" ht="18" customHeight="1">
      <c r="A27" s="4"/>
      <c r="B27" s="306" t="s">
        <v>28</v>
      </c>
      <c r="C27" s="306"/>
      <c r="D27" s="306"/>
      <c r="E27" s="307" t="str">
        <f>PHONETIC(E28)</f>
        <v/>
      </c>
      <c r="F27" s="307"/>
      <c r="G27" s="307"/>
      <c r="H27" s="307"/>
      <c r="I27" s="307"/>
      <c r="J27" s="307"/>
      <c r="K27" s="307"/>
      <c r="L27" s="307"/>
      <c r="M27" s="307"/>
      <c r="N27" s="307"/>
      <c r="O27" s="307"/>
      <c r="P27" s="4"/>
      <c r="S27" s="99"/>
      <c r="T27" s="99"/>
      <c r="U27" s="99"/>
      <c r="V27" s="99"/>
      <c r="W27" s="100"/>
      <c r="X27" s="100"/>
      <c r="Y27" s="100"/>
      <c r="Z27" s="100"/>
      <c r="AA27" s="100"/>
      <c r="AB27" s="100"/>
      <c r="AC27" s="100"/>
      <c r="AD27" s="100"/>
      <c r="AE27" s="122"/>
      <c r="AF27" s="120" t="str">
        <f>IF(様式第10号!$J$4="","","3ヶ月目")</f>
        <v/>
      </c>
      <c r="AG27" s="121" t="str">
        <f>IF(AH26="","",IF(AH26=VLOOKUP($AE$25,$Y$9:$AA$17,3,0),"",AH26+1))</f>
        <v/>
      </c>
      <c r="AH27" s="121" t="str">
        <f>IF(AG27="","",EOMONTH(AG27,0))</f>
        <v/>
      </c>
    </row>
    <row r="28" spans="1:39" ht="44" customHeight="1">
      <c r="A28" s="4"/>
      <c r="B28" s="297" t="s">
        <v>38</v>
      </c>
      <c r="C28" s="297"/>
      <c r="D28" s="297"/>
      <c r="E28" s="298"/>
      <c r="F28" s="298"/>
      <c r="G28" s="298"/>
      <c r="H28" s="298"/>
      <c r="I28" s="298"/>
      <c r="J28" s="298"/>
      <c r="K28" s="298"/>
      <c r="L28" s="298"/>
      <c r="M28" s="298"/>
      <c r="N28" s="298"/>
      <c r="O28" s="298"/>
      <c r="P28" s="4"/>
      <c r="S28" s="101"/>
      <c r="T28" s="84"/>
      <c r="U28" s="98"/>
      <c r="V28" s="98"/>
      <c r="W28" s="86"/>
      <c r="X28" s="86"/>
      <c r="Y28" s="86"/>
      <c r="Z28" s="86"/>
      <c r="AA28" s="86"/>
      <c r="AB28" s="86"/>
      <c r="AC28" s="86"/>
      <c r="AD28" s="86"/>
      <c r="AE28" s="122"/>
      <c r="AF28" s="120" t="str">
        <f>IF(様式第10号!$J$4="","","4ヶ月目")</f>
        <v/>
      </c>
      <c r="AG28" s="121" t="str">
        <f>IF(AH27="","",IF(AH27=VLOOKUP($AE$25,$Y$9:$AA$17,3,0),"",AH27+1))</f>
        <v/>
      </c>
      <c r="AH28" s="121" t="str">
        <f t="shared" ref="AH28:AH29" si="3">IF(AG28="","",EOMONTH(AG28,0))</f>
        <v/>
      </c>
    </row>
    <row r="29" spans="1:39" ht="28.5" customHeight="1">
      <c r="A29" s="4"/>
      <c r="B29" s="39"/>
      <c r="C29" s="64"/>
      <c r="D29" s="88"/>
      <c r="E29" s="4"/>
      <c r="F29" s="4"/>
      <c r="G29" s="4"/>
      <c r="H29" s="4"/>
      <c r="I29" s="4"/>
      <c r="J29" s="4"/>
      <c r="K29" s="4"/>
      <c r="L29" s="4"/>
      <c r="M29" s="4"/>
      <c r="N29" s="4"/>
      <c r="O29" s="4"/>
      <c r="P29" s="4"/>
      <c r="S29" s="83"/>
      <c r="T29" s="84"/>
      <c r="U29" s="98"/>
      <c r="V29" s="98"/>
      <c r="W29" s="86"/>
      <c r="X29" s="86"/>
      <c r="Y29" s="86"/>
      <c r="Z29" s="86"/>
      <c r="AA29" s="86"/>
      <c r="AB29" s="86"/>
      <c r="AC29" s="86"/>
      <c r="AD29" s="86"/>
      <c r="AE29" s="122"/>
      <c r="AF29" s="120" t="str">
        <f>IF(様式第10号!$J$4="","","5ヶ月目")</f>
        <v/>
      </c>
      <c r="AG29" s="121" t="str">
        <f>IF(AH28="","",IF(AH28=VLOOKUP($AE$25,$Y$9:$AA$17,3,0),"",AH28+1))</f>
        <v/>
      </c>
      <c r="AH29" s="121" t="str">
        <f t="shared" si="3"/>
        <v/>
      </c>
    </row>
    <row r="30" spans="1:39" ht="21" customHeight="1">
      <c r="A30" s="4"/>
      <c r="B30" s="4"/>
      <c r="C30" s="299"/>
      <c r="D30" s="300"/>
      <c r="E30" s="300"/>
      <c r="F30" s="300"/>
      <c r="G30" s="300"/>
      <c r="H30" s="300"/>
      <c r="I30" s="300"/>
      <c r="J30" s="300"/>
      <c r="K30" s="300"/>
      <c r="L30" s="300"/>
      <c r="M30" s="300"/>
      <c r="N30" s="300"/>
      <c r="O30" s="4"/>
      <c r="P30" s="4"/>
      <c r="S30" s="83"/>
      <c r="T30" s="84"/>
      <c r="U30" s="98"/>
      <c r="V30" s="98"/>
      <c r="W30" s="86"/>
      <c r="X30" s="86"/>
      <c r="Y30" s="86"/>
      <c r="Z30" s="86"/>
      <c r="AA30" s="86"/>
      <c r="AB30" s="86"/>
      <c r="AC30" s="86"/>
      <c r="AD30" s="86"/>
      <c r="AE30" s="122"/>
      <c r="AF30" s="120" t="str">
        <f>IF(様式第10号!$J$4="","","6ヶ月目")</f>
        <v/>
      </c>
      <c r="AG30" s="121" t="str">
        <f>IF(AH29="","",IF(AH29=VLOOKUP($AE$25,$Y$9:$AA$17,3,0),"",AH29+1))</f>
        <v/>
      </c>
      <c r="AH30" s="121" t="str">
        <f>IF(AG30="","",EOMONTH(AG30,0))</f>
        <v/>
      </c>
    </row>
    <row r="31" spans="1:39" ht="20.25" customHeight="1">
      <c r="A31" s="4"/>
      <c r="B31" s="4"/>
      <c r="C31" s="90"/>
      <c r="D31" s="88"/>
      <c r="E31" s="4"/>
      <c r="F31" s="4"/>
      <c r="G31" s="4"/>
      <c r="H31" s="4"/>
      <c r="I31" s="4"/>
      <c r="J31" s="4"/>
      <c r="K31" s="4"/>
      <c r="L31" s="4"/>
      <c r="M31" s="4"/>
      <c r="N31" s="4"/>
      <c r="O31" s="4"/>
      <c r="P31" s="284" t="s">
        <v>145</v>
      </c>
      <c r="S31" s="83"/>
      <c r="T31" s="84" t="str">
        <f>IF(U31="","","5ヶ月目")</f>
        <v/>
      </c>
      <c r="U31" s="98" t="str">
        <f t="shared" ref="U31:U38" si="4">IF(V30="","",IF(V30=VLOOKUP($S$28,$T$12:$V$23,3,0),"",V30+1))</f>
        <v/>
      </c>
      <c r="V31" s="98" t="str">
        <f t="shared" ref="V31:V38" si="5">IF(U31="","",EOMONTH(U31,0))</f>
        <v/>
      </c>
      <c r="W31" s="86" t="str">
        <f>IF(U31="","","⑤")</f>
        <v/>
      </c>
      <c r="X31" s="86"/>
      <c r="Y31" s="86"/>
      <c r="Z31" s="86"/>
      <c r="AA31" s="86"/>
      <c r="AB31" s="86"/>
      <c r="AC31" s="86"/>
      <c r="AD31" s="86"/>
      <c r="AE31" s="80"/>
    </row>
    <row r="32" spans="1:39" ht="15" customHeight="1">
      <c r="B32" s="4"/>
      <c r="C32" s="90"/>
      <c r="D32" s="88"/>
      <c r="E32" s="4"/>
      <c r="F32" s="4"/>
      <c r="G32" s="4"/>
      <c r="H32" s="4"/>
      <c r="I32" s="4"/>
      <c r="J32" s="4"/>
      <c r="K32" s="4"/>
      <c r="L32" s="4"/>
      <c r="M32" s="4"/>
      <c r="N32" s="4"/>
      <c r="O32" s="4"/>
      <c r="P32" s="4"/>
      <c r="S32" s="83"/>
      <c r="T32" s="84" t="str">
        <f>IF(U32="","","6ヶ月目")</f>
        <v/>
      </c>
      <c r="U32" s="85" t="str">
        <f t="shared" si="4"/>
        <v/>
      </c>
      <c r="V32" s="85" t="str">
        <f t="shared" si="5"/>
        <v/>
      </c>
      <c r="W32" s="86" t="str">
        <f>IF(U32="","","⑥")</f>
        <v/>
      </c>
      <c r="X32" s="86"/>
      <c r="Y32" s="86"/>
      <c r="Z32" s="86"/>
      <c r="AA32" s="86"/>
      <c r="AB32" s="86"/>
      <c r="AC32" s="86"/>
      <c r="AD32" s="86"/>
      <c r="AE32" s="80"/>
    </row>
    <row r="33" spans="2:32" ht="28.5" customHeight="1">
      <c r="C33" s="90"/>
      <c r="D33" s="88"/>
      <c r="E33" s="4"/>
      <c r="F33" s="4"/>
      <c r="G33" s="4"/>
      <c r="H33" s="4"/>
      <c r="J33" s="4"/>
      <c r="K33" s="4"/>
      <c r="L33" s="4"/>
      <c r="M33" s="4"/>
      <c r="N33" s="4"/>
      <c r="O33" s="4"/>
      <c r="P33" s="4"/>
      <c r="S33" s="83"/>
      <c r="T33" s="84" t="str">
        <f>IF(U33="","","7ヶ月目")</f>
        <v/>
      </c>
      <c r="U33" s="85" t="str">
        <f t="shared" si="4"/>
        <v/>
      </c>
      <c r="V33" s="85" t="str">
        <f t="shared" si="5"/>
        <v/>
      </c>
      <c r="W33" s="86" t="str">
        <f>IF(U33="","","⑦")</f>
        <v/>
      </c>
      <c r="X33" s="86"/>
      <c r="Y33" s="86"/>
      <c r="Z33" s="86"/>
      <c r="AA33" s="86"/>
      <c r="AB33" s="86"/>
      <c r="AC33" s="86"/>
      <c r="AD33" s="86"/>
      <c r="AE33" s="80"/>
    </row>
    <row r="34" spans="2:32" ht="15" customHeight="1">
      <c r="B34" s="4"/>
      <c r="S34" s="83"/>
      <c r="T34" s="84" t="str">
        <f>IF(U34="","","8ヶ月目")</f>
        <v/>
      </c>
      <c r="U34" s="85" t="str">
        <f t="shared" si="4"/>
        <v/>
      </c>
      <c r="V34" s="85" t="str">
        <f t="shared" si="5"/>
        <v/>
      </c>
      <c r="W34" s="86" t="str">
        <f>IF(U34="","","⑧")</f>
        <v/>
      </c>
      <c r="X34" s="86"/>
      <c r="Y34" s="86"/>
      <c r="Z34" s="86"/>
      <c r="AA34" s="86"/>
      <c r="AB34" s="86"/>
      <c r="AC34" s="86"/>
      <c r="AD34" s="86"/>
      <c r="AE34" s="80"/>
      <c r="AF34" s="87"/>
    </row>
    <row r="35" spans="2:32" ht="28.5" customHeight="1">
      <c r="S35" s="83"/>
      <c r="T35" s="84" t="str">
        <f>IF(U35="","","9ヶ月目")</f>
        <v/>
      </c>
      <c r="U35" s="85" t="str">
        <f t="shared" si="4"/>
        <v/>
      </c>
      <c r="V35" s="85" t="str">
        <f t="shared" si="5"/>
        <v/>
      </c>
      <c r="W35" s="86" t="str">
        <f>IF(U35="","","⑨")</f>
        <v/>
      </c>
      <c r="X35" s="86"/>
      <c r="Y35" s="86"/>
      <c r="Z35" s="86"/>
      <c r="AA35" s="86"/>
      <c r="AB35" s="86"/>
      <c r="AC35" s="86"/>
      <c r="AD35" s="86"/>
      <c r="AE35" s="80"/>
      <c r="AF35" s="87"/>
    </row>
    <row r="36" spans="2:32" ht="30.75" customHeight="1">
      <c r="S36" s="83"/>
      <c r="T36" s="84" t="str">
        <f>IF(U36="","","10ヶ月目")</f>
        <v/>
      </c>
      <c r="U36" s="85" t="str">
        <f t="shared" si="4"/>
        <v/>
      </c>
      <c r="V36" s="85" t="str">
        <f t="shared" si="5"/>
        <v/>
      </c>
      <c r="W36" s="86" t="str">
        <f>IF(U36="","","⑩")</f>
        <v/>
      </c>
      <c r="X36" s="86"/>
      <c r="Y36" s="86"/>
      <c r="Z36" s="86"/>
      <c r="AA36" s="86"/>
      <c r="AB36" s="86"/>
      <c r="AC36" s="86"/>
      <c r="AD36" s="86"/>
      <c r="AE36" s="80"/>
      <c r="AF36" s="87"/>
    </row>
    <row r="37" spans="2:32" ht="15" customHeight="1">
      <c r="S37" s="83"/>
      <c r="T37" s="84" t="str">
        <f>IF(U37="","","11ヶ月目")</f>
        <v/>
      </c>
      <c r="U37" s="85" t="str">
        <f t="shared" si="4"/>
        <v/>
      </c>
      <c r="V37" s="85" t="str">
        <f t="shared" si="5"/>
        <v/>
      </c>
      <c r="W37" s="86" t="str">
        <f>IF(U37="","","⑪")</f>
        <v/>
      </c>
      <c r="X37" s="86"/>
      <c r="Y37" s="86"/>
      <c r="Z37" s="86"/>
      <c r="AA37" s="86"/>
      <c r="AB37" s="86"/>
      <c r="AC37" s="86"/>
      <c r="AD37" s="86"/>
      <c r="AE37" s="80"/>
      <c r="AF37" s="87"/>
    </row>
    <row r="38" spans="2:32" ht="28.5" customHeight="1">
      <c r="S38" s="83"/>
      <c r="T38" s="84" t="str">
        <f>IF(U38="","","12ヶ月目")</f>
        <v/>
      </c>
      <c r="U38" s="85" t="str">
        <f t="shared" si="4"/>
        <v/>
      </c>
      <c r="V38" s="85" t="str">
        <f t="shared" si="5"/>
        <v/>
      </c>
      <c r="W38" s="86" t="str">
        <f>IF(U38="","","⑫")</f>
        <v/>
      </c>
      <c r="X38" s="86"/>
      <c r="Y38" s="86"/>
      <c r="Z38" s="86"/>
      <c r="AA38" s="86"/>
      <c r="AB38" s="86"/>
      <c r="AC38" s="86"/>
      <c r="AD38" s="86"/>
      <c r="AE38" s="80"/>
      <c r="AF38" s="87"/>
    </row>
    <row r="39" spans="2:32" ht="5.25" customHeight="1">
      <c r="AF39" s="87"/>
    </row>
    <row r="40" spans="2:32" ht="13.5" customHeight="1">
      <c r="AF40" s="87"/>
    </row>
    <row r="41" spans="2:32" ht="15.75" customHeight="1">
      <c r="T41" s="89"/>
    </row>
    <row r="42" spans="2:32" ht="14.25" customHeight="1">
      <c r="T42" s="89"/>
    </row>
    <row r="43" spans="2:32" ht="19">
      <c r="T43" s="89"/>
    </row>
    <row r="44" spans="2:32" ht="19">
      <c r="T44" s="89"/>
    </row>
    <row r="45" spans="2:32" ht="13.5" customHeight="1">
      <c r="T45" s="89"/>
    </row>
    <row r="46" spans="2:32" ht="13.5" customHeight="1">
      <c r="T46" s="89"/>
    </row>
    <row r="47" spans="2:32" ht="19">
      <c r="T47" s="89"/>
    </row>
    <row r="48" spans="2:32" ht="19">
      <c r="T48" s="89"/>
    </row>
  </sheetData>
  <sheetProtection algorithmName="SHA-512" hashValue="k1MDai5N1UJ33eMLW02vtc0AVDcIzswXjzDzTI7o4o8UNYWHCtIcP4TFykWpW1kcu1asJCATd74bNRWWbTf4FA==" saltValue="LZLBZ2I9+S9+nG0u4cTNnw==" spinCount="100000" sheet="1" selectLockedCells="1"/>
  <mergeCells count="34">
    <mergeCell ref="B12:O12"/>
    <mergeCell ref="B1:D1"/>
    <mergeCell ref="AF2:AH2"/>
    <mergeCell ref="J6:K6"/>
    <mergeCell ref="AF6:AJ9"/>
    <mergeCell ref="G10:O10"/>
    <mergeCell ref="B14:E14"/>
    <mergeCell ref="F14:O14"/>
    <mergeCell ref="B15:E15"/>
    <mergeCell ref="F15:H15"/>
    <mergeCell ref="B16:E17"/>
    <mergeCell ref="F16:H16"/>
    <mergeCell ref="J16:O16"/>
    <mergeCell ref="B18:E18"/>
    <mergeCell ref="F18:H18"/>
    <mergeCell ref="B22:D22"/>
    <mergeCell ref="E22:O22"/>
    <mergeCell ref="B23:D23"/>
    <mergeCell ref="E23:O23"/>
    <mergeCell ref="S26:W26"/>
    <mergeCell ref="B27:D27"/>
    <mergeCell ref="E27:O27"/>
    <mergeCell ref="B24:D25"/>
    <mergeCell ref="E24:E25"/>
    <mergeCell ref="F24:H24"/>
    <mergeCell ref="I24:O24"/>
    <mergeCell ref="F25:H25"/>
    <mergeCell ref="I25:O25"/>
    <mergeCell ref="B28:D28"/>
    <mergeCell ref="E28:O28"/>
    <mergeCell ref="C30:N30"/>
    <mergeCell ref="B26:D26"/>
    <mergeCell ref="F26:H26"/>
    <mergeCell ref="I26:O26"/>
  </mergeCells>
  <phoneticPr fontId="2"/>
  <conditionalFormatting sqref="S31">
    <cfRule type="expression" dxfId="1" priority="4">
      <formula>$U$31&lt;&gt;""</formula>
    </cfRule>
  </conditionalFormatting>
  <conditionalFormatting sqref="T31:AD31">
    <cfRule type="expression" dxfId="0" priority="1">
      <formula>$U$31&lt;&gt;""</formula>
    </cfRule>
  </conditionalFormatting>
  <dataValidations count="7">
    <dataValidation type="list" allowBlank="1" showInputMessage="1" showErrorMessage="1" sqref="I17" xr:uid="{6DA745D4-0AAA-4373-BA47-4F7CD3630A3C}">
      <formula1>$AF$12:$AF$17</formula1>
    </dataValidation>
    <dataValidation type="list" allowBlank="1" showInputMessage="1" showErrorMessage="1" sqref="AF2" xr:uid="{A2FDB092-F729-45F5-AE6B-3A68305D868A}">
      <formula1>$AH$4:$AH$5</formula1>
    </dataValidation>
    <dataValidation imeMode="halfAlpha" allowBlank="1" showInputMessage="1" showErrorMessage="1" sqref="O6:P6 E24:E25 M6 I26" xr:uid="{91EF67FB-B0EC-40ED-B6F6-257CDD399A89}"/>
    <dataValidation imeMode="fullKatakana" allowBlank="1" showInputMessage="1" showErrorMessage="1" sqref="E22 I24 E27" xr:uid="{2DE6899E-48B0-4124-AF94-A80CE6FA76A8}"/>
    <dataValidation type="list" allowBlank="1" showInputMessage="1" showErrorMessage="1" sqref="E26" xr:uid="{D26FC4FA-04CB-4FC4-AAB2-BB349ED74FD4}">
      <formula1>"普通預金,当座預金"</formula1>
    </dataValidation>
    <dataValidation type="list" imeMode="halfAlpha" allowBlank="1" showInputMessage="1" showErrorMessage="1" sqref="J4" xr:uid="{2E10AA84-FB8F-4696-9E83-D4AF5BAF16BB}">
      <formula1>$Y$9:$Y$16</formula1>
    </dataValidation>
    <dataValidation type="list" imeMode="halfAlpha" allowBlank="1" showInputMessage="1" showErrorMessage="1" sqref="M3" xr:uid="{E8650FB8-AFE8-4F8F-855B-AF90A640F28B}">
      <formula1>"✔,　"</formula1>
    </dataValidation>
  </dataValidations>
  <printOptions horizontalCentered="1" verticalCentered="1"/>
  <pageMargins left="0.15748031496062992" right="0.15748031496062992" top="0.27559055118110237" bottom="0.27559055118110237" header="0.15748031496062992" footer="0.15748031496062992"/>
  <pageSetup paperSize="9" scale="96" orientation="portrait" r:id="rId1"/>
  <headerFooter>
    <oddHeader xml:space="preserve">&amp;R&amp;8
. </oddHeader>
    <oddFooter>&amp;L&amp;8　.&amp;C&amp;9PC版&amp;R&amp;8.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C63"/>
  <sheetViews>
    <sheetView showGridLines="0" view="pageBreakPreview" zoomScale="70" zoomScaleNormal="60" zoomScaleSheetLayoutView="70" workbookViewId="0">
      <selection activeCell="K1" sqref="K1:L1"/>
    </sheetView>
  </sheetViews>
  <sheetFormatPr baseColWidth="10" defaultColWidth="9" defaultRowHeight="19"/>
  <cols>
    <col min="1" max="1" width="3.1640625" style="2" customWidth="1"/>
    <col min="2" max="2" width="4.1640625" style="2" customWidth="1"/>
    <col min="3" max="3" width="3.1640625" style="2" customWidth="1"/>
    <col min="4" max="4" width="4" style="2" customWidth="1"/>
    <col min="5" max="5" width="5.83203125" style="2" customWidth="1"/>
    <col min="6" max="6" width="4.6640625" style="2" customWidth="1"/>
    <col min="7" max="7" width="1.6640625" style="2" customWidth="1"/>
    <col min="8" max="9" width="3.6640625" style="2" customWidth="1"/>
    <col min="10" max="10" width="5.6640625" style="2" customWidth="1"/>
    <col min="11" max="11" width="4.6640625" style="2" customWidth="1"/>
    <col min="12" max="12" width="3.6640625" style="2" customWidth="1"/>
    <col min="13" max="13" width="4.6640625" style="2" customWidth="1"/>
    <col min="14" max="15" width="3.6640625" style="2" customWidth="1"/>
    <col min="16" max="16" width="4.6640625" style="2" customWidth="1"/>
    <col min="17" max="17" width="3.6640625" style="2" customWidth="1"/>
    <col min="18" max="18" width="4.6640625" style="2" customWidth="1"/>
    <col min="19" max="19" width="3.6640625" style="2" customWidth="1"/>
    <col min="20" max="20" width="3.33203125" style="2" customWidth="1"/>
    <col min="21" max="21" width="5" style="2" customWidth="1"/>
    <col min="22" max="22" width="3.6640625" style="2" customWidth="1"/>
    <col min="23" max="23" width="1.6640625" style="2" customWidth="1"/>
    <col min="24" max="24" width="8.5" style="2" bestFit="1" customWidth="1"/>
    <col min="25" max="25" width="3.1640625" style="2" customWidth="1"/>
    <col min="26" max="26" width="5.6640625" style="2" bestFit="1" customWidth="1"/>
    <col min="27" max="27" width="3.1640625" style="2" bestFit="1" customWidth="1"/>
    <col min="28" max="28" width="2.1640625" style="2" customWidth="1"/>
    <col min="29" max="29" width="5.83203125" style="2" customWidth="1"/>
    <col min="30" max="30" width="4.6640625" style="2" customWidth="1"/>
    <col min="31" max="31" width="5.1640625" style="2" customWidth="1"/>
    <col min="32" max="32" width="3.6640625" style="2" customWidth="1"/>
    <col min="33" max="35" width="4.6640625" style="2" customWidth="1"/>
    <col min="36" max="37" width="3.1640625" style="2" customWidth="1"/>
    <col min="38" max="38" width="17.1640625" style="2" customWidth="1"/>
    <col min="39" max="42" width="9" style="2" customWidth="1"/>
    <col min="43" max="43" width="7.1640625" style="2" customWidth="1"/>
    <col min="44" max="45" width="9" style="2"/>
    <col min="46" max="46" width="9" style="153"/>
    <col min="47" max="47" width="15.83203125" style="153" hidden="1" customWidth="1"/>
    <col min="48" max="48" width="17.6640625" style="153" hidden="1" customWidth="1"/>
    <col min="49" max="49" width="15.83203125" style="153" hidden="1" customWidth="1"/>
    <col min="50" max="50" width="17.6640625" style="153" hidden="1" customWidth="1"/>
    <col min="51" max="51" width="5" style="159" hidden="1" customWidth="1"/>
    <col min="52" max="52" width="5.5" style="163" hidden="1" customWidth="1"/>
    <col min="53" max="53" width="5" style="159" hidden="1" customWidth="1"/>
    <col min="54" max="54" width="6.1640625" style="163" hidden="1" customWidth="1"/>
    <col min="55" max="55" width="16.83203125" style="153" hidden="1" customWidth="1"/>
    <col min="56" max="16384" width="9" style="2"/>
  </cols>
  <sheetData>
    <row r="1" spans="1:55" s="157" customFormat="1" ht="36.75" customHeight="1" thickBot="1">
      <c r="A1" s="372" t="s">
        <v>39</v>
      </c>
      <c r="B1" s="372"/>
      <c r="C1" s="372"/>
      <c r="D1" s="372"/>
      <c r="E1" s="372"/>
      <c r="F1" s="372"/>
      <c r="G1" s="372"/>
      <c r="H1" s="372"/>
      <c r="I1" s="372"/>
      <c r="J1" s="373"/>
      <c r="K1" s="347" t="s">
        <v>132</v>
      </c>
      <c r="L1" s="348"/>
      <c r="M1" s="168" t="s">
        <v>40</v>
      </c>
      <c r="N1" s="167"/>
      <c r="O1" s="169"/>
      <c r="P1" s="347" t="s">
        <v>132</v>
      </c>
      <c r="Q1" s="348"/>
      <c r="R1" s="349" t="s">
        <v>132</v>
      </c>
      <c r="S1" s="348"/>
      <c r="T1" s="168" t="s">
        <v>41</v>
      </c>
      <c r="U1" s="167"/>
      <c r="V1" s="167"/>
      <c r="W1" s="153" t="e">
        <f>IF(K1="末",1,K1+1)</f>
        <v>#VALUE!</v>
      </c>
      <c r="AX1" s="205"/>
      <c r="AY1" s="158"/>
      <c r="AZ1" s="162"/>
      <c r="BA1" s="158"/>
      <c r="BB1" s="162"/>
    </row>
    <row r="2" spans="1:55">
      <c r="AG2" s="77" t="str">
        <f>IF(様式第10号!G10="",様式第10号!L3,様式第10号!L3&amp;" 事業実施農業法人等名： "&amp;様式第10号!G10&amp;"")</f>
        <v>〈令和６年度第３回〉</v>
      </c>
      <c r="AT2" s="152"/>
      <c r="AU2" s="2"/>
      <c r="AV2" s="2"/>
      <c r="AW2" s="2"/>
    </row>
    <row r="3" spans="1:55" ht="31.5" customHeight="1">
      <c r="A3" s="27" t="s">
        <v>42</v>
      </c>
      <c r="AF3" s="143"/>
      <c r="AG3" s="77" t="str">
        <f>IF(様式第10号!$F$14="","","法人等雇用就農者氏名： "&amp;様式第10号!F14)</f>
        <v/>
      </c>
      <c r="AT3" s="152"/>
      <c r="AU3" s="152"/>
      <c r="AV3" s="152"/>
    </row>
    <row r="4" spans="1:55" ht="23.25" customHeight="1">
      <c r="A4" s="3" t="s">
        <v>43</v>
      </c>
      <c r="B4" s="4"/>
      <c r="C4" s="1"/>
      <c r="D4" s="9"/>
      <c r="E4" s="9"/>
      <c r="F4" s="9"/>
      <c r="G4" s="1"/>
      <c r="H4" s="9"/>
      <c r="I4" s="9"/>
      <c r="J4" s="9"/>
      <c r="K4" s="9"/>
      <c r="L4" s="9"/>
      <c r="M4" s="9"/>
      <c r="N4" s="9"/>
      <c r="O4" s="9"/>
      <c r="P4" s="9"/>
      <c r="Q4" s="9"/>
      <c r="R4" s="9"/>
      <c r="S4" s="9"/>
      <c r="T4" s="9"/>
      <c r="U4" s="9"/>
      <c r="V4" s="9"/>
      <c r="W4" s="9"/>
      <c r="X4" s="9"/>
      <c r="Y4" s="9"/>
      <c r="Z4" s="9"/>
      <c r="AA4" s="9"/>
      <c r="AB4" s="9"/>
      <c r="AC4" s="9"/>
      <c r="AD4" s="9"/>
      <c r="AE4" s="9"/>
      <c r="AF4" s="9"/>
      <c r="AT4" s="152"/>
      <c r="AU4" s="152"/>
      <c r="AV4" s="152"/>
    </row>
    <row r="5" spans="1:55" customFormat="1" ht="23.25" customHeight="1">
      <c r="B5" s="20" t="s">
        <v>44</v>
      </c>
      <c r="E5" s="20" t="s">
        <v>45</v>
      </c>
      <c r="AQ5" s="2"/>
      <c r="AR5" s="2"/>
      <c r="AS5" s="2"/>
      <c r="AT5" s="154"/>
      <c r="AU5" s="152"/>
      <c r="AV5" s="152"/>
      <c r="AW5" s="153"/>
      <c r="AX5" s="153"/>
      <c r="AY5" s="160"/>
      <c r="AZ5" s="164"/>
      <c r="BA5" s="160"/>
      <c r="BB5" s="164"/>
      <c r="BC5" s="155"/>
    </row>
    <row r="6" spans="1:55" s="7" customFormat="1" ht="23.25" customHeight="1">
      <c r="E6" s="19" t="s">
        <v>46</v>
      </c>
      <c r="AQ6" s="2"/>
      <c r="AR6" s="2"/>
      <c r="AS6" s="2"/>
      <c r="AT6" s="156"/>
      <c r="AU6" s="156"/>
      <c r="AV6" s="156"/>
      <c r="AW6" s="156"/>
      <c r="AX6" s="156"/>
      <c r="AY6" s="161"/>
      <c r="AZ6" s="165"/>
      <c r="BA6" s="161"/>
      <c r="BB6" s="165"/>
      <c r="BC6" s="156"/>
    </row>
    <row r="7" spans="1:55" s="7" customFormat="1" ht="24.75" customHeight="1">
      <c r="B7" s="19" t="s">
        <v>47</v>
      </c>
      <c r="E7" s="19" t="s">
        <v>48</v>
      </c>
      <c r="AQ7" s="2"/>
      <c r="AR7" s="2"/>
      <c r="AS7" s="2"/>
      <c r="AT7" s="156"/>
      <c r="AU7" s="377" t="s">
        <v>49</v>
      </c>
      <c r="AV7" s="377"/>
      <c r="AW7" s="377"/>
      <c r="AX7" s="377"/>
      <c r="AY7" s="377"/>
      <c r="AZ7" s="377"/>
      <c r="BA7" s="377"/>
      <c r="BB7" s="377"/>
      <c r="BC7" s="377"/>
    </row>
    <row r="8" spans="1:55" s="7" customFormat="1" ht="6" customHeight="1">
      <c r="E8" s="19"/>
      <c r="AQ8" s="2"/>
      <c r="AR8" s="2"/>
      <c r="AS8" s="2"/>
      <c r="AT8" s="156"/>
      <c r="AU8" s="156"/>
      <c r="AV8" s="156"/>
      <c r="AW8" s="156"/>
      <c r="AX8" s="156"/>
      <c r="AY8" s="161"/>
      <c r="AZ8" s="165"/>
      <c r="BA8" s="161"/>
      <c r="BB8" s="165"/>
      <c r="BC8" s="156"/>
    </row>
    <row r="9" spans="1:55" s="7" customFormat="1" ht="24.75" customHeight="1" thickBot="1">
      <c r="B9" s="361" t="s">
        <v>50</v>
      </c>
      <c r="C9" s="361"/>
      <c r="D9" s="361"/>
      <c r="E9" s="361"/>
      <c r="F9" s="361"/>
      <c r="G9" s="361"/>
      <c r="H9" s="361"/>
      <c r="I9" s="16"/>
      <c r="K9" s="361" t="s">
        <v>51</v>
      </c>
      <c r="L9" s="361"/>
      <c r="M9" s="361"/>
      <c r="N9" s="361"/>
      <c r="O9" s="361"/>
      <c r="P9" s="361"/>
      <c r="Q9" s="361"/>
      <c r="R9" s="361"/>
      <c r="S9" s="361"/>
      <c r="U9" s="361" t="s">
        <v>52</v>
      </c>
      <c r="V9" s="361"/>
      <c r="W9" s="361"/>
      <c r="X9" s="361"/>
      <c r="Y9" s="361"/>
      <c r="Z9" s="361"/>
      <c r="AA9" s="361"/>
      <c r="AB9" s="361"/>
      <c r="AC9" s="361"/>
      <c r="AD9" s="361"/>
      <c r="AE9" s="361"/>
      <c r="AF9" s="361"/>
      <c r="AQ9" s="2"/>
      <c r="AR9" s="2"/>
      <c r="AS9" s="2"/>
      <c r="AT9" s="156"/>
      <c r="AU9" s="375" t="s">
        <v>53</v>
      </c>
      <c r="AV9" s="375" t="s">
        <v>54</v>
      </c>
      <c r="AW9" s="376" t="s">
        <v>55</v>
      </c>
      <c r="AX9" s="376" t="s">
        <v>131</v>
      </c>
      <c r="AY9" s="374" t="s">
        <v>56</v>
      </c>
      <c r="AZ9" s="374"/>
      <c r="BA9" s="374"/>
      <c r="BB9" s="374"/>
      <c r="BC9" s="212" t="s">
        <v>139</v>
      </c>
    </row>
    <row r="10" spans="1:55" s="7" customFormat="1" ht="7.5" customHeight="1">
      <c r="B10" s="21"/>
      <c r="C10" s="21"/>
      <c r="D10" s="21"/>
      <c r="E10" s="21"/>
      <c r="F10" s="21"/>
      <c r="G10" s="21"/>
      <c r="H10" s="21"/>
      <c r="I10" s="16"/>
      <c r="AQ10" s="2"/>
      <c r="AR10" s="2"/>
      <c r="AS10" s="2"/>
      <c r="AT10" s="156"/>
      <c r="AU10" s="375"/>
      <c r="AV10" s="375"/>
      <c r="AW10" s="376"/>
      <c r="AX10" s="376"/>
      <c r="AY10" s="374"/>
      <c r="AZ10" s="374"/>
      <c r="BA10" s="374"/>
      <c r="BB10" s="374"/>
      <c r="BC10" s="156"/>
    </row>
    <row r="11" spans="1:55" ht="36.75" customHeight="1">
      <c r="A11" s="362" t="str">
        <f>様式第10号!AG25</f>
        <v/>
      </c>
      <c r="B11" s="362"/>
      <c r="C11" s="11" t="s">
        <v>7</v>
      </c>
      <c r="D11" s="123" t="s">
        <v>57</v>
      </c>
      <c r="E11" s="363"/>
      <c r="F11" s="364"/>
      <c r="G11" s="355" t="s">
        <v>58</v>
      </c>
      <c r="H11" s="355"/>
      <c r="I11" s="355"/>
      <c r="J11" s="16" t="s">
        <v>59</v>
      </c>
      <c r="K11" s="170" t="str">
        <f>AY11</f>
        <v/>
      </c>
      <c r="L11" s="17" t="s">
        <v>20</v>
      </c>
      <c r="M11" s="170" t="str">
        <f>AZ11</f>
        <v/>
      </c>
      <c r="N11" s="18" t="s">
        <v>8</v>
      </c>
      <c r="O11" s="11" t="s">
        <v>19</v>
      </c>
      <c r="P11" s="170" t="str">
        <f t="shared" ref="P11:P16" si="0">BA11</f>
        <v/>
      </c>
      <c r="Q11" s="17" t="s">
        <v>20</v>
      </c>
      <c r="R11" s="170" t="str">
        <f t="shared" ref="R11:R16" si="1">BB11</f>
        <v/>
      </c>
      <c r="S11" s="18" t="s">
        <v>8</v>
      </c>
      <c r="T11" s="16"/>
      <c r="U11" s="138" t="str">
        <f>A11</f>
        <v/>
      </c>
      <c r="V11" s="11" t="s">
        <v>7</v>
      </c>
      <c r="W11" s="1" t="s">
        <v>60</v>
      </c>
      <c r="X11" s="139" t="str">
        <f t="shared" ref="X11:X16" si="2">A11</f>
        <v/>
      </c>
      <c r="Y11" s="140" t="s">
        <v>19</v>
      </c>
      <c r="Z11" s="141">
        <f>IF(A11="",0,EOMONTH(A11,0))</f>
        <v>0</v>
      </c>
      <c r="AA11" s="1" t="s">
        <v>61</v>
      </c>
      <c r="AB11" s="105" t="s">
        <v>57</v>
      </c>
      <c r="AC11" s="363"/>
      <c r="AD11" s="364"/>
      <c r="AE11" s="355" t="s">
        <v>58</v>
      </c>
      <c r="AF11" s="355"/>
      <c r="AU11" s="166" t="str">
        <f>X11</f>
        <v/>
      </c>
      <c r="AV11" s="166">
        <f>Z11</f>
        <v>0</v>
      </c>
      <c r="AW11" s="171" t="str">
        <f>IFERROR(EDATE(EDATE(EDATE($AU11,-1)+$W$1-1,IF($P$1="当月",0,-1)),IF($K$1="末",1,0)),"")</f>
        <v/>
      </c>
      <c r="AX11" s="204" t="str">
        <f>IFERROR(EDATE(AW11,1)-1,"")</f>
        <v/>
      </c>
      <c r="AY11" s="172" t="str">
        <f>IFERROR(IF(AV11=0,"",MONTH(AW11)),"")</f>
        <v/>
      </c>
      <c r="AZ11" s="172" t="str">
        <f>IFERROR(IF(AV11=0,"",DAY(AW11)),"")</f>
        <v/>
      </c>
      <c r="BA11" s="173" t="str">
        <f>IFERROR(IF(AV11=0,"",MONTH(AX11)),"")</f>
        <v/>
      </c>
      <c r="BB11" s="173" t="str">
        <f>IFERROR(IF(AV11=0,"",DAY(AX11)),"")</f>
        <v/>
      </c>
      <c r="BC11" s="213">
        <f>Z11</f>
        <v>0</v>
      </c>
    </row>
    <row r="12" spans="1:55" ht="36.75" customHeight="1">
      <c r="A12" s="362" t="str">
        <f>様式第10号!AG26</f>
        <v/>
      </c>
      <c r="B12" s="362"/>
      <c r="C12" s="11" t="s">
        <v>7</v>
      </c>
      <c r="D12" s="123" t="s">
        <v>57</v>
      </c>
      <c r="E12" s="363"/>
      <c r="F12" s="364"/>
      <c r="G12" s="355" t="s">
        <v>58</v>
      </c>
      <c r="H12" s="355"/>
      <c r="I12" s="355"/>
      <c r="J12" s="16" t="s">
        <v>59</v>
      </c>
      <c r="K12" s="170" t="str">
        <f t="shared" ref="K12:K16" si="3">AY12</f>
        <v/>
      </c>
      <c r="L12" s="17" t="s">
        <v>20</v>
      </c>
      <c r="M12" s="170" t="str">
        <f t="shared" ref="M12:M16" si="4">AZ12</f>
        <v/>
      </c>
      <c r="N12" s="18" t="s">
        <v>8</v>
      </c>
      <c r="O12" s="11" t="s">
        <v>19</v>
      </c>
      <c r="P12" s="170" t="str">
        <f t="shared" si="0"/>
        <v/>
      </c>
      <c r="Q12" s="17" t="s">
        <v>62</v>
      </c>
      <c r="R12" s="170" t="str">
        <f t="shared" si="1"/>
        <v/>
      </c>
      <c r="S12" s="18" t="s">
        <v>8</v>
      </c>
      <c r="T12" s="16"/>
      <c r="U12" s="138" t="str">
        <f t="shared" ref="U12:U16" si="5">A12</f>
        <v/>
      </c>
      <c r="V12" s="11" t="s">
        <v>7</v>
      </c>
      <c r="W12" s="1" t="s">
        <v>60</v>
      </c>
      <c r="X12" s="139" t="str">
        <f t="shared" si="2"/>
        <v/>
      </c>
      <c r="Y12" s="140" t="s">
        <v>19</v>
      </c>
      <c r="Z12" s="141">
        <f>IF(A12="",0,EOMONTH(A12,0))</f>
        <v>0</v>
      </c>
      <c r="AA12" s="1" t="s">
        <v>61</v>
      </c>
      <c r="AB12" s="105" t="s">
        <v>57</v>
      </c>
      <c r="AC12" s="363"/>
      <c r="AD12" s="364"/>
      <c r="AE12" s="355" t="s">
        <v>58</v>
      </c>
      <c r="AF12" s="355"/>
      <c r="AU12" s="166" t="str">
        <f t="shared" ref="AU12:AU16" si="6">X12</f>
        <v/>
      </c>
      <c r="AV12" s="166">
        <f t="shared" ref="AV12:AV16" si="7">Z12</f>
        <v>0</v>
      </c>
      <c r="AW12" s="171" t="str">
        <f t="shared" ref="AW12:AW16" si="8">IFERROR(EDATE(EDATE(EDATE($AU12,-1)+$W$1-1,IF($P$1="当月",0,-1)),IF($K$1="末",1,0)),"")</f>
        <v/>
      </c>
      <c r="AX12" s="204" t="str">
        <f t="shared" ref="AX12:AX16" si="9">IFERROR(EDATE(AW12,1)-1,"")</f>
        <v/>
      </c>
      <c r="AY12" s="172" t="str">
        <f t="shared" ref="AY12:AY16" si="10">IFERROR(IF(AV12=0,"",MONTH(AW12)),"")</f>
        <v/>
      </c>
      <c r="AZ12" s="172" t="str">
        <f t="shared" ref="AZ12:AZ16" si="11">IFERROR(IF(AV12=0,"",DAY(AW12)),"")</f>
        <v/>
      </c>
      <c r="BA12" s="173" t="str">
        <f t="shared" ref="BA12:BA16" si="12">IFERROR(IF(AV12=0,"",MONTH(AX12)),"")</f>
        <v/>
      </c>
      <c r="BB12" s="173" t="str">
        <f t="shared" ref="BB12:BB16" si="13">IFERROR(IF(AV12=0,"",DAY(AX12)),"")</f>
        <v/>
      </c>
      <c r="BC12" s="213">
        <f t="shared" ref="BC12:BC16" si="14">Z12</f>
        <v>0</v>
      </c>
    </row>
    <row r="13" spans="1:55" ht="36.75" customHeight="1">
      <c r="A13" s="362" t="str">
        <f>様式第10号!AG27</f>
        <v/>
      </c>
      <c r="B13" s="362"/>
      <c r="C13" s="11" t="s">
        <v>7</v>
      </c>
      <c r="D13" s="123" t="s">
        <v>57</v>
      </c>
      <c r="E13" s="363"/>
      <c r="F13" s="364"/>
      <c r="G13" s="355" t="s">
        <v>58</v>
      </c>
      <c r="H13" s="355"/>
      <c r="I13" s="355"/>
      <c r="J13" s="16" t="s">
        <v>59</v>
      </c>
      <c r="K13" s="170" t="str">
        <f t="shared" si="3"/>
        <v/>
      </c>
      <c r="L13" s="17" t="s">
        <v>20</v>
      </c>
      <c r="M13" s="170" t="str">
        <f t="shared" si="4"/>
        <v/>
      </c>
      <c r="N13" s="18" t="s">
        <v>8</v>
      </c>
      <c r="O13" s="11" t="s">
        <v>19</v>
      </c>
      <c r="P13" s="170" t="str">
        <f t="shared" si="0"/>
        <v/>
      </c>
      <c r="Q13" s="17" t="s">
        <v>20</v>
      </c>
      <c r="R13" s="170" t="str">
        <f t="shared" si="1"/>
        <v/>
      </c>
      <c r="S13" s="18" t="s">
        <v>8</v>
      </c>
      <c r="T13" s="16"/>
      <c r="U13" s="138" t="str">
        <f t="shared" si="5"/>
        <v/>
      </c>
      <c r="V13" s="11" t="s">
        <v>7</v>
      </c>
      <c r="W13" s="1" t="s">
        <v>60</v>
      </c>
      <c r="X13" s="139" t="str">
        <f t="shared" si="2"/>
        <v/>
      </c>
      <c r="Y13" s="140" t="s">
        <v>19</v>
      </c>
      <c r="Z13" s="141">
        <f>IF(A13="",0,EOMONTH(A13,0))</f>
        <v>0</v>
      </c>
      <c r="AA13" s="1" t="s">
        <v>61</v>
      </c>
      <c r="AB13" s="105" t="s">
        <v>57</v>
      </c>
      <c r="AC13" s="363"/>
      <c r="AD13" s="364"/>
      <c r="AE13" s="355" t="s">
        <v>58</v>
      </c>
      <c r="AF13" s="355"/>
      <c r="AU13" s="166" t="str">
        <f t="shared" si="6"/>
        <v/>
      </c>
      <c r="AV13" s="166">
        <f t="shared" si="7"/>
        <v>0</v>
      </c>
      <c r="AW13" s="171" t="str">
        <f t="shared" si="8"/>
        <v/>
      </c>
      <c r="AX13" s="204" t="str">
        <f t="shared" si="9"/>
        <v/>
      </c>
      <c r="AY13" s="172" t="str">
        <f t="shared" si="10"/>
        <v/>
      </c>
      <c r="AZ13" s="172" t="str">
        <f t="shared" si="11"/>
        <v/>
      </c>
      <c r="BA13" s="173" t="str">
        <f t="shared" si="12"/>
        <v/>
      </c>
      <c r="BB13" s="173" t="str">
        <f t="shared" si="13"/>
        <v/>
      </c>
      <c r="BC13" s="213">
        <f t="shared" si="14"/>
        <v>0</v>
      </c>
    </row>
    <row r="14" spans="1:55" ht="36.75" customHeight="1">
      <c r="A14" s="362" t="str">
        <f>様式第10号!AG28</f>
        <v/>
      </c>
      <c r="B14" s="362"/>
      <c r="C14" s="11" t="s">
        <v>7</v>
      </c>
      <c r="D14" s="123" t="s">
        <v>57</v>
      </c>
      <c r="E14" s="363"/>
      <c r="F14" s="364"/>
      <c r="G14" s="355" t="s">
        <v>58</v>
      </c>
      <c r="H14" s="355"/>
      <c r="I14" s="355"/>
      <c r="J14" s="16" t="s">
        <v>59</v>
      </c>
      <c r="K14" s="170" t="str">
        <f t="shared" si="3"/>
        <v/>
      </c>
      <c r="L14" s="17" t="s">
        <v>20</v>
      </c>
      <c r="M14" s="170" t="str">
        <f t="shared" si="4"/>
        <v/>
      </c>
      <c r="N14" s="18" t="s">
        <v>8</v>
      </c>
      <c r="O14" s="11" t="s">
        <v>19</v>
      </c>
      <c r="P14" s="170" t="str">
        <f t="shared" si="0"/>
        <v/>
      </c>
      <c r="Q14" s="17" t="s">
        <v>20</v>
      </c>
      <c r="R14" s="170" t="str">
        <f t="shared" si="1"/>
        <v/>
      </c>
      <c r="S14" s="18" t="s">
        <v>8</v>
      </c>
      <c r="T14" s="16"/>
      <c r="U14" s="138" t="str">
        <f t="shared" si="5"/>
        <v/>
      </c>
      <c r="V14" s="11" t="s">
        <v>7</v>
      </c>
      <c r="W14" s="1" t="s">
        <v>60</v>
      </c>
      <c r="X14" s="139" t="str">
        <f t="shared" si="2"/>
        <v/>
      </c>
      <c r="Y14" s="140" t="s">
        <v>19</v>
      </c>
      <c r="Z14" s="141">
        <f>IF(A14="",0,EOMONTH(A14,0))</f>
        <v>0</v>
      </c>
      <c r="AA14" s="1" t="s">
        <v>61</v>
      </c>
      <c r="AB14" s="105" t="s">
        <v>57</v>
      </c>
      <c r="AC14" s="363"/>
      <c r="AD14" s="364"/>
      <c r="AE14" s="355" t="s">
        <v>58</v>
      </c>
      <c r="AF14" s="355"/>
      <c r="AU14" s="166" t="str">
        <f t="shared" si="6"/>
        <v/>
      </c>
      <c r="AV14" s="166">
        <f t="shared" si="7"/>
        <v>0</v>
      </c>
      <c r="AW14" s="171" t="str">
        <f t="shared" si="8"/>
        <v/>
      </c>
      <c r="AX14" s="204" t="str">
        <f t="shared" si="9"/>
        <v/>
      </c>
      <c r="AY14" s="172" t="str">
        <f t="shared" si="10"/>
        <v/>
      </c>
      <c r="AZ14" s="172" t="str">
        <f t="shared" si="11"/>
        <v/>
      </c>
      <c r="BA14" s="173" t="str">
        <f t="shared" si="12"/>
        <v/>
      </c>
      <c r="BB14" s="173" t="str">
        <f t="shared" si="13"/>
        <v/>
      </c>
      <c r="BC14" s="213">
        <f t="shared" si="14"/>
        <v>0</v>
      </c>
    </row>
    <row r="15" spans="1:55" ht="36.75" customHeight="1">
      <c r="A15" s="362" t="str">
        <f>様式第10号!AG29</f>
        <v/>
      </c>
      <c r="B15" s="362"/>
      <c r="C15" s="11" t="s">
        <v>7</v>
      </c>
      <c r="D15" s="123" t="s">
        <v>57</v>
      </c>
      <c r="E15" s="363"/>
      <c r="F15" s="364"/>
      <c r="G15" s="355" t="s">
        <v>58</v>
      </c>
      <c r="H15" s="355"/>
      <c r="I15" s="355"/>
      <c r="J15" s="16" t="s">
        <v>59</v>
      </c>
      <c r="K15" s="170" t="str">
        <f t="shared" si="3"/>
        <v/>
      </c>
      <c r="L15" s="17" t="s">
        <v>20</v>
      </c>
      <c r="M15" s="170" t="str">
        <f t="shared" si="4"/>
        <v/>
      </c>
      <c r="N15" s="18" t="s">
        <v>8</v>
      </c>
      <c r="O15" s="11" t="s">
        <v>19</v>
      </c>
      <c r="P15" s="170" t="str">
        <f t="shared" si="0"/>
        <v/>
      </c>
      <c r="Q15" s="17" t="s">
        <v>20</v>
      </c>
      <c r="R15" s="170" t="str">
        <f t="shared" si="1"/>
        <v/>
      </c>
      <c r="S15" s="18" t="s">
        <v>8</v>
      </c>
      <c r="T15" s="16"/>
      <c r="U15" s="138" t="str">
        <f t="shared" si="5"/>
        <v/>
      </c>
      <c r="V15" s="11" t="s">
        <v>7</v>
      </c>
      <c r="W15" s="1" t="s">
        <v>60</v>
      </c>
      <c r="X15" s="139" t="str">
        <f t="shared" si="2"/>
        <v/>
      </c>
      <c r="Y15" s="140" t="s">
        <v>19</v>
      </c>
      <c r="Z15" s="141">
        <f>IF(A15="",0,EOMONTH(A15,0))</f>
        <v>0</v>
      </c>
      <c r="AA15" s="1" t="s">
        <v>61</v>
      </c>
      <c r="AB15" s="105" t="s">
        <v>57</v>
      </c>
      <c r="AC15" s="363"/>
      <c r="AD15" s="364"/>
      <c r="AE15" s="355" t="s">
        <v>58</v>
      </c>
      <c r="AF15" s="355"/>
      <c r="AU15" s="166" t="str">
        <f t="shared" si="6"/>
        <v/>
      </c>
      <c r="AV15" s="166">
        <f t="shared" si="7"/>
        <v>0</v>
      </c>
      <c r="AW15" s="171" t="str">
        <f t="shared" si="8"/>
        <v/>
      </c>
      <c r="AX15" s="204" t="str">
        <f t="shared" si="9"/>
        <v/>
      </c>
      <c r="AY15" s="172" t="str">
        <f t="shared" si="10"/>
        <v/>
      </c>
      <c r="AZ15" s="172" t="str">
        <f t="shared" si="11"/>
        <v/>
      </c>
      <c r="BA15" s="173" t="str">
        <f t="shared" si="12"/>
        <v/>
      </c>
      <c r="BB15" s="173" t="str">
        <f t="shared" si="13"/>
        <v/>
      </c>
      <c r="BC15" s="213">
        <f t="shared" si="14"/>
        <v>0</v>
      </c>
    </row>
    <row r="16" spans="1:55" ht="36.75" customHeight="1">
      <c r="A16" s="362" t="str">
        <f>様式第10号!AG30</f>
        <v/>
      </c>
      <c r="B16" s="362"/>
      <c r="C16" s="11" t="s">
        <v>7</v>
      </c>
      <c r="D16" s="123" t="s">
        <v>57</v>
      </c>
      <c r="E16" s="363"/>
      <c r="F16" s="364"/>
      <c r="G16" s="355" t="s">
        <v>58</v>
      </c>
      <c r="H16" s="355"/>
      <c r="I16" s="355"/>
      <c r="J16" s="16" t="s">
        <v>59</v>
      </c>
      <c r="K16" s="170" t="str">
        <f t="shared" si="3"/>
        <v/>
      </c>
      <c r="L16" s="17" t="s">
        <v>20</v>
      </c>
      <c r="M16" s="170" t="str">
        <f t="shared" si="4"/>
        <v/>
      </c>
      <c r="N16" s="18" t="s">
        <v>8</v>
      </c>
      <c r="O16" s="11" t="s">
        <v>19</v>
      </c>
      <c r="P16" s="170" t="str">
        <f t="shared" si="0"/>
        <v/>
      </c>
      <c r="Q16" s="17" t="s">
        <v>20</v>
      </c>
      <c r="R16" s="170" t="str">
        <f t="shared" si="1"/>
        <v/>
      </c>
      <c r="S16" s="18" t="s">
        <v>8</v>
      </c>
      <c r="T16" s="16"/>
      <c r="U16" s="138" t="str">
        <f t="shared" si="5"/>
        <v/>
      </c>
      <c r="V16" s="11" t="s">
        <v>7</v>
      </c>
      <c r="W16" s="1" t="s">
        <v>60</v>
      </c>
      <c r="X16" s="139" t="str">
        <f t="shared" si="2"/>
        <v/>
      </c>
      <c r="Y16" s="140" t="s">
        <v>19</v>
      </c>
      <c r="Z16" s="141">
        <f>IF(A15="",0,EOMONTH(A16,0))</f>
        <v>0</v>
      </c>
      <c r="AA16" s="1" t="s">
        <v>61</v>
      </c>
      <c r="AB16" s="105" t="s">
        <v>57</v>
      </c>
      <c r="AC16" s="363"/>
      <c r="AD16" s="364"/>
      <c r="AE16" s="355" t="s">
        <v>58</v>
      </c>
      <c r="AF16" s="355"/>
      <c r="AU16" s="166" t="str">
        <f t="shared" si="6"/>
        <v/>
      </c>
      <c r="AV16" s="166">
        <f t="shared" si="7"/>
        <v>0</v>
      </c>
      <c r="AW16" s="171" t="str">
        <f t="shared" si="8"/>
        <v/>
      </c>
      <c r="AX16" s="204" t="str">
        <f t="shared" si="9"/>
        <v/>
      </c>
      <c r="AY16" s="172" t="str">
        <f t="shared" si="10"/>
        <v/>
      </c>
      <c r="AZ16" s="172" t="str">
        <f t="shared" si="11"/>
        <v/>
      </c>
      <c r="BA16" s="173" t="str">
        <f t="shared" si="12"/>
        <v/>
      </c>
      <c r="BB16" s="173" t="str">
        <f t="shared" si="13"/>
        <v/>
      </c>
      <c r="BC16" s="213">
        <f t="shared" si="14"/>
        <v>0</v>
      </c>
    </row>
    <row r="17" spans="1:55">
      <c r="AG17" s="5"/>
      <c r="AU17" s="375" t="s">
        <v>63</v>
      </c>
      <c r="AV17" s="375"/>
      <c r="AX17" s="152"/>
    </row>
    <row r="18" spans="1:55" ht="32.25" customHeight="1">
      <c r="A18" s="355" t="s">
        <v>64</v>
      </c>
      <c r="B18" s="355"/>
      <c r="C18" s="355"/>
      <c r="D18" s="123" t="s">
        <v>57</v>
      </c>
      <c r="E18" s="356" t="str">
        <f>IF(様式第10号!$I$17="","",ROUNDDOWN(SUM($E$11:$F$16)/(様式第10号!I17)/4,2))</f>
        <v/>
      </c>
      <c r="F18" s="357"/>
      <c r="G18" s="355" t="s">
        <v>58</v>
      </c>
      <c r="H18" s="355"/>
      <c r="I18" s="355"/>
      <c r="J18" s="369"/>
      <c r="K18" s="369"/>
      <c r="L18" s="124"/>
      <c r="M18" s="369"/>
      <c r="N18" s="369"/>
      <c r="O18" s="369"/>
      <c r="P18" s="369"/>
      <c r="Q18" s="369"/>
      <c r="R18" s="16"/>
      <c r="U18" s="355" t="s">
        <v>65</v>
      </c>
      <c r="V18" s="355"/>
      <c r="W18" s="123"/>
      <c r="X18" s="123"/>
      <c r="Y18" s="123"/>
      <c r="Z18" s="123"/>
      <c r="AA18" s="123"/>
      <c r="AB18" s="123" t="s">
        <v>57</v>
      </c>
      <c r="AC18" s="356" t="str">
        <f>IF(SUM(AC11:AD16)=0,"",SUM(AC11:AD16))</f>
        <v/>
      </c>
      <c r="AD18" s="357"/>
      <c r="AE18" s="355" t="s">
        <v>58</v>
      </c>
      <c r="AF18" s="355"/>
      <c r="AU18" s="152">
        <v>1</v>
      </c>
      <c r="AV18" s="153" t="s">
        <v>66</v>
      </c>
    </row>
    <row r="19" spans="1:55" ht="28.5" customHeight="1">
      <c r="A19" s="1"/>
      <c r="B19" s="1"/>
      <c r="C19" s="1"/>
      <c r="D19" s="9"/>
      <c r="E19" s="9"/>
      <c r="F19" s="9"/>
      <c r="G19" s="1"/>
      <c r="H19" s="9"/>
      <c r="I19" s="9"/>
      <c r="J19" s="9"/>
      <c r="K19" s="9"/>
      <c r="L19" s="9"/>
      <c r="N19" s="9"/>
      <c r="O19" s="9"/>
      <c r="P19" s="9"/>
      <c r="Q19" s="9"/>
      <c r="R19" s="9"/>
      <c r="S19" s="9"/>
      <c r="T19" s="9"/>
      <c r="U19" s="9"/>
      <c r="V19" s="9"/>
      <c r="W19" s="9"/>
      <c r="X19" s="9"/>
      <c r="Y19" s="9"/>
      <c r="Z19" s="9"/>
      <c r="AA19" s="9"/>
      <c r="AB19" s="9"/>
      <c r="AC19" s="9"/>
      <c r="AD19" s="9"/>
      <c r="AE19" s="9"/>
      <c r="AF19" s="9"/>
      <c r="AU19" s="152">
        <f>AU18+1</f>
        <v>2</v>
      </c>
      <c r="AV19" s="153" t="s">
        <v>67</v>
      </c>
    </row>
    <row r="20" spans="1:55" ht="26.25" customHeight="1">
      <c r="A20" s="26" t="s">
        <v>68</v>
      </c>
      <c r="G20" s="12"/>
      <c r="AU20" s="152">
        <f t="shared" ref="AU20:AU38" si="15">AU19+1</f>
        <v>3</v>
      </c>
      <c r="AV20" s="153" t="s">
        <v>69</v>
      </c>
    </row>
    <row r="21" spans="1:55" ht="22.5" customHeight="1" thickBot="1">
      <c r="B21" s="361" t="s">
        <v>70</v>
      </c>
      <c r="C21" s="361"/>
      <c r="D21" s="361"/>
      <c r="E21" s="361"/>
      <c r="F21" s="361"/>
      <c r="G21" s="361"/>
      <c r="H21" s="361"/>
      <c r="I21" s="16"/>
      <c r="AU21" s="152">
        <f t="shared" si="15"/>
        <v>4</v>
      </c>
    </row>
    <row r="22" spans="1:55" ht="16.5" customHeight="1">
      <c r="B22" s="21"/>
      <c r="C22" s="21"/>
      <c r="D22" s="21"/>
      <c r="E22" s="21"/>
      <c r="F22" s="21"/>
      <c r="G22" s="21"/>
      <c r="H22" s="21"/>
      <c r="I22" s="16"/>
      <c r="AU22" s="152">
        <f t="shared" si="15"/>
        <v>5</v>
      </c>
    </row>
    <row r="23" spans="1:55" ht="36" customHeight="1">
      <c r="A23" s="370" t="str">
        <f>A11</f>
        <v/>
      </c>
      <c r="B23" s="370"/>
      <c r="C23" s="25" t="s">
        <v>7</v>
      </c>
      <c r="D23" s="123" t="s">
        <v>57</v>
      </c>
      <c r="E23" s="368"/>
      <c r="F23" s="368"/>
      <c r="G23" s="368"/>
      <c r="H23" s="368"/>
      <c r="I23" s="368"/>
      <c r="J23" s="368"/>
      <c r="K23" s="368"/>
      <c r="L23" s="368"/>
      <c r="M23" s="368"/>
      <c r="N23" s="368"/>
      <c r="O23" s="368"/>
      <c r="P23" s="350" t="str">
        <f>A14</f>
        <v/>
      </c>
      <c r="Q23" s="351"/>
      <c r="R23" s="11" t="s">
        <v>7</v>
      </c>
      <c r="S23" s="123" t="s">
        <v>57</v>
      </c>
      <c r="T23" s="352"/>
      <c r="U23" s="353"/>
      <c r="V23" s="353"/>
      <c r="W23" s="353"/>
      <c r="X23" s="353"/>
      <c r="Y23" s="353"/>
      <c r="Z23" s="353"/>
      <c r="AA23" s="353"/>
      <c r="AB23" s="353"/>
      <c r="AC23" s="353"/>
      <c r="AD23" s="353"/>
      <c r="AE23" s="354"/>
      <c r="AF23" s="142"/>
      <c r="AU23" s="152">
        <f t="shared" si="15"/>
        <v>6</v>
      </c>
    </row>
    <row r="24" spans="1:55" ht="36" customHeight="1">
      <c r="A24" s="371" t="str">
        <f>A12</f>
        <v/>
      </c>
      <c r="B24" s="371"/>
      <c r="C24" s="25" t="s">
        <v>7</v>
      </c>
      <c r="D24" s="123" t="s">
        <v>57</v>
      </c>
      <c r="E24" s="352"/>
      <c r="F24" s="353"/>
      <c r="G24" s="353"/>
      <c r="H24" s="353"/>
      <c r="I24" s="353"/>
      <c r="J24" s="353"/>
      <c r="K24" s="353"/>
      <c r="L24" s="353"/>
      <c r="M24" s="353"/>
      <c r="N24" s="353"/>
      <c r="O24" s="354"/>
      <c r="P24" s="350" t="str">
        <f>A15</f>
        <v/>
      </c>
      <c r="Q24" s="351"/>
      <c r="R24" s="11" t="s">
        <v>7</v>
      </c>
      <c r="S24" s="123" t="s">
        <v>57</v>
      </c>
      <c r="T24" s="358"/>
      <c r="U24" s="359"/>
      <c r="V24" s="359"/>
      <c r="W24" s="359"/>
      <c r="X24" s="359"/>
      <c r="Y24" s="359"/>
      <c r="Z24" s="359"/>
      <c r="AA24" s="359"/>
      <c r="AB24" s="359"/>
      <c r="AC24" s="359"/>
      <c r="AD24" s="359"/>
      <c r="AE24" s="360"/>
      <c r="AF24" s="142"/>
      <c r="AU24" s="152">
        <f t="shared" si="15"/>
        <v>7</v>
      </c>
    </row>
    <row r="25" spans="1:55" ht="36" customHeight="1">
      <c r="A25" s="371" t="str">
        <f>A13</f>
        <v/>
      </c>
      <c r="B25" s="371"/>
      <c r="C25" s="25" t="s">
        <v>7</v>
      </c>
      <c r="D25" s="123" t="s">
        <v>57</v>
      </c>
      <c r="E25" s="368"/>
      <c r="F25" s="368"/>
      <c r="G25" s="368"/>
      <c r="H25" s="368"/>
      <c r="I25" s="368"/>
      <c r="J25" s="368"/>
      <c r="K25" s="368"/>
      <c r="L25" s="368"/>
      <c r="M25" s="368"/>
      <c r="N25" s="368"/>
      <c r="O25" s="368"/>
      <c r="P25" s="350" t="str">
        <f>A16</f>
        <v/>
      </c>
      <c r="Q25" s="351"/>
      <c r="R25" s="11" t="s">
        <v>7</v>
      </c>
      <c r="S25" s="123" t="s">
        <v>57</v>
      </c>
      <c r="T25" s="352"/>
      <c r="U25" s="353"/>
      <c r="V25" s="353"/>
      <c r="W25" s="353"/>
      <c r="X25" s="353"/>
      <c r="Y25" s="353"/>
      <c r="Z25" s="353"/>
      <c r="AA25" s="353"/>
      <c r="AB25" s="353"/>
      <c r="AC25" s="353"/>
      <c r="AD25" s="353"/>
      <c r="AE25" s="354"/>
      <c r="AF25" s="142"/>
      <c r="AU25" s="152">
        <f t="shared" si="15"/>
        <v>8</v>
      </c>
    </row>
    <row r="26" spans="1:55" ht="44.25" customHeight="1">
      <c r="A26" s="13" t="str">
        <f>IF(様式第10号!$J$4="","≪法人等雇用就農者の所感（疑問、課題等を含む）≫","≪法人等雇用就農者の所感（疑問、課題等を含む） （"&amp;MONTH(様式第10号!F16)&amp;"月～"&amp;MONTH(様式第10号!J16)&amp;"月の研修総括)≫")</f>
        <v>≪法人等雇用就農者の所感（疑問、課題等を含む）≫</v>
      </c>
      <c r="B26" s="1"/>
      <c r="C26" s="1"/>
      <c r="D26" s="1"/>
      <c r="E26" s="1"/>
      <c r="F26" s="1"/>
      <c r="G26" s="1"/>
      <c r="H26" s="1"/>
      <c r="I26" s="6"/>
      <c r="J26" s="6"/>
      <c r="K26" s="22"/>
      <c r="L26" s="22"/>
      <c r="M26" s="22"/>
      <c r="N26" s="115"/>
      <c r="O26" s="114"/>
      <c r="P26" s="23"/>
      <c r="R26" s="8"/>
      <c r="S26" s="10"/>
      <c r="T26" s="10"/>
      <c r="U26" s="24"/>
      <c r="V26" s="24"/>
      <c r="W26" s="24"/>
      <c r="X26" s="24"/>
      <c r="Y26" s="24"/>
      <c r="Z26" s="24"/>
      <c r="AA26" s="24"/>
      <c r="AB26" s="24"/>
      <c r="AC26" s="24"/>
      <c r="AD26" s="24"/>
      <c r="AE26" s="24"/>
      <c r="AF26" s="24"/>
      <c r="AU26" s="152">
        <f t="shared" si="15"/>
        <v>9</v>
      </c>
    </row>
    <row r="27" spans="1:55" ht="60.75" customHeight="1">
      <c r="A27" s="358"/>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60"/>
      <c r="AU27" s="152">
        <f t="shared" si="15"/>
        <v>10</v>
      </c>
    </row>
    <row r="28" spans="1:55" customFormat="1" ht="21.75" customHeight="1">
      <c r="A28" s="3" t="str">
        <f>IF(様式第10号!$J$4="","≪研修指導者の所感（法人等雇用就農者の所感に対する対応、指導結果等を含む）≫","≪研修指導者の所感（法人等雇用就農者の所感に対する対応、指導結果等を含む） （"&amp;MONTH(様式第10号!F16)&amp;"月～"&amp;MONTH(様式第10号!J16)&amp;"月の研修総括)≫")</f>
        <v>≪研修指導者の所感（法人等雇用就農者の所感に対する対応、指導結果等を含む）≫</v>
      </c>
      <c r="B28" s="4"/>
      <c r="C28" s="4"/>
      <c r="D28" s="4"/>
      <c r="E28" s="4"/>
      <c r="F28" s="4"/>
      <c r="G28" s="4"/>
      <c r="H28" s="4"/>
      <c r="I28" s="4"/>
      <c r="J28" s="4"/>
      <c r="K28" s="4"/>
      <c r="L28" s="4"/>
      <c r="M28" s="4"/>
      <c r="N28" s="4"/>
      <c r="O28" s="4"/>
      <c r="P28" s="4"/>
      <c r="Q28" s="4"/>
      <c r="R28" s="4"/>
      <c r="S28" s="4"/>
      <c r="T28" s="4"/>
      <c r="U28" s="4"/>
      <c r="V28" s="3"/>
      <c r="W28" s="3"/>
      <c r="Y28" s="4"/>
      <c r="Z28" s="4"/>
      <c r="AA28" s="4"/>
      <c r="AB28" s="4"/>
      <c r="AC28" s="4"/>
      <c r="AD28" s="4"/>
      <c r="AE28" s="4"/>
      <c r="AF28" s="4"/>
      <c r="AT28" s="155"/>
      <c r="AU28" s="152">
        <f t="shared" si="15"/>
        <v>11</v>
      </c>
      <c r="AV28" s="155"/>
      <c r="AW28" s="155"/>
      <c r="AX28" s="155"/>
      <c r="AY28" s="160"/>
      <c r="AZ28" s="164"/>
      <c r="BA28" s="160"/>
      <c r="BB28" s="164"/>
      <c r="BC28" s="155"/>
    </row>
    <row r="29" spans="1:55" ht="62.25" customHeight="1">
      <c r="A29" s="358"/>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60"/>
      <c r="AU29" s="152">
        <f t="shared" si="15"/>
        <v>12</v>
      </c>
    </row>
    <row r="30" spans="1:55" ht="18" customHeight="1">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U30" s="152">
        <f t="shared" si="15"/>
        <v>13</v>
      </c>
    </row>
    <row r="31" spans="1:55">
      <c r="A31" s="13" t="s">
        <v>71</v>
      </c>
      <c r="M31" s="15"/>
      <c r="AU31" s="152">
        <f t="shared" si="15"/>
        <v>14</v>
      </c>
    </row>
    <row r="32" spans="1:55" ht="5" customHeight="1">
      <c r="C32" s="151"/>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U32" s="152">
        <f t="shared" si="15"/>
        <v>15</v>
      </c>
    </row>
    <row r="33" spans="1:47" ht="30" customHeight="1">
      <c r="B33" s="365" t="s">
        <v>72</v>
      </c>
      <c r="C33" s="366"/>
      <c r="E33" s="381" t="s">
        <v>73</v>
      </c>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U33" s="152">
        <f t="shared" si="15"/>
        <v>16</v>
      </c>
    </row>
    <row r="34" spans="1:47" ht="5" customHeight="1">
      <c r="C34" s="151"/>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U34" s="152">
        <f t="shared" si="15"/>
        <v>17</v>
      </c>
    </row>
    <row r="35" spans="1:47" ht="30" customHeight="1">
      <c r="B35" s="365" t="s">
        <v>72</v>
      </c>
      <c r="C35" s="366"/>
      <c r="E35" s="367" t="s">
        <v>133</v>
      </c>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U35" s="152">
        <f t="shared" si="15"/>
        <v>18</v>
      </c>
    </row>
    <row r="36" spans="1:47" ht="24.75" customHeight="1">
      <c r="E36" s="12" t="s">
        <v>74</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U36" s="152">
        <f t="shared" si="15"/>
        <v>19</v>
      </c>
    </row>
    <row r="37" spans="1:47" ht="24.75" customHeight="1">
      <c r="E37" s="12" t="s">
        <v>134</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U37" s="152">
        <f t="shared" si="15"/>
        <v>20</v>
      </c>
    </row>
    <row r="38" spans="1:47" ht="30" customHeight="1">
      <c r="E38" s="148"/>
      <c r="F38" s="12" t="s">
        <v>135</v>
      </c>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U38" s="152">
        <f t="shared" si="15"/>
        <v>21</v>
      </c>
    </row>
    <row r="39" spans="1:47" ht="13.5" customHeight="1">
      <c r="E39" s="207" t="s">
        <v>136</v>
      </c>
      <c r="F39" s="207"/>
      <c r="G39" s="207"/>
      <c r="H39" s="207"/>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147"/>
      <c r="AG39" s="147"/>
      <c r="AU39" s="152">
        <f t="shared" ref="AU39:AU47" si="16">AU38+1</f>
        <v>22</v>
      </c>
    </row>
    <row r="40" spans="1:47" ht="8.25" customHeight="1">
      <c r="AU40" s="152">
        <f t="shared" si="16"/>
        <v>23</v>
      </c>
    </row>
    <row r="41" spans="1:47" ht="30" customHeight="1">
      <c r="B41" s="365" t="s">
        <v>72</v>
      </c>
      <c r="C41" s="366"/>
      <c r="E41" s="12" t="s">
        <v>75</v>
      </c>
      <c r="AU41" s="152">
        <f t="shared" si="16"/>
        <v>24</v>
      </c>
    </row>
    <row r="42" spans="1:47" ht="5" customHeight="1">
      <c r="C42" s="151"/>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U42" s="152">
        <f t="shared" si="16"/>
        <v>25</v>
      </c>
    </row>
    <row r="43" spans="1:47" ht="30" customHeight="1">
      <c r="B43" s="365" t="s">
        <v>72</v>
      </c>
      <c r="C43" s="366"/>
      <c r="E43" s="12" t="s">
        <v>76</v>
      </c>
      <c r="AU43" s="152">
        <f t="shared" si="16"/>
        <v>26</v>
      </c>
    </row>
    <row r="44" spans="1:47" ht="6.75" customHeight="1">
      <c r="AU44" s="152">
        <f t="shared" si="16"/>
        <v>27</v>
      </c>
    </row>
    <row r="45" spans="1:47">
      <c r="A45" s="13" t="s">
        <v>77</v>
      </c>
      <c r="AU45" s="152">
        <f t="shared" si="16"/>
        <v>28</v>
      </c>
    </row>
    <row r="46" spans="1:47" ht="6.75" customHeight="1">
      <c r="AU46" s="152">
        <f t="shared" si="16"/>
        <v>29</v>
      </c>
    </row>
    <row r="47" spans="1:47" ht="30" customHeight="1">
      <c r="B47" s="365" t="s">
        <v>72</v>
      </c>
      <c r="C47" s="366"/>
      <c r="E47" s="12" t="s">
        <v>78</v>
      </c>
      <c r="AU47" s="152">
        <f t="shared" si="16"/>
        <v>30</v>
      </c>
    </row>
    <row r="48" spans="1:47" ht="5" customHeight="1">
      <c r="C48" s="151"/>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U48" s="152" t="s">
        <v>81</v>
      </c>
    </row>
    <row r="49" spans="1:47" ht="30" customHeight="1">
      <c r="B49" s="365" t="s">
        <v>79</v>
      </c>
      <c r="C49" s="366"/>
      <c r="E49" s="12" t="s">
        <v>80</v>
      </c>
      <c r="AU49" s="152" t="s">
        <v>69</v>
      </c>
    </row>
    <row r="62" spans="1:47" ht="28.5" customHeight="1">
      <c r="A62" s="198"/>
      <c r="B62" s="199" t="s">
        <v>127</v>
      </c>
      <c r="C62" s="203" t="s">
        <v>128</v>
      </c>
      <c r="D62" s="203"/>
      <c r="E62" s="203"/>
      <c r="F62" s="203"/>
      <c r="G62" s="198"/>
      <c r="H62" s="198"/>
      <c r="I62" s="378" t="str">
        <f>IF(BC11=0,"",IF(様式第10号!J4=1,"正社員採用日",BC11))</f>
        <v/>
      </c>
      <c r="J62" s="378"/>
      <c r="K62" s="378"/>
      <c r="L62" s="378"/>
      <c r="M62" s="378"/>
      <c r="N62" s="378"/>
      <c r="O62" s="378"/>
      <c r="P62" s="378"/>
      <c r="Q62" s="200" t="s">
        <v>19</v>
      </c>
      <c r="S62" s="378" t="str">
        <f>IFERROR(INDEX(BC11:BC16,COUNTIF(AV11:AV16,"&lt;&gt;0")),"")</f>
        <v/>
      </c>
      <c r="T62" s="378"/>
      <c r="U62" s="378"/>
      <c r="V62" s="378"/>
      <c r="W62" s="378"/>
      <c r="X62" s="378"/>
      <c r="Y62" s="209"/>
      <c r="Z62" s="209"/>
      <c r="AA62" s="209"/>
      <c r="AB62" s="201"/>
      <c r="AC62" s="201"/>
      <c r="AE62" s="201"/>
      <c r="AF62" s="210" t="s">
        <v>137</v>
      </c>
    </row>
    <row r="63" spans="1:47" ht="28">
      <c r="A63" s="198"/>
      <c r="B63" s="199" t="s">
        <v>127</v>
      </c>
      <c r="C63" s="379" t="s">
        <v>129</v>
      </c>
      <c r="D63" s="379"/>
      <c r="E63" s="379"/>
      <c r="F63" s="379"/>
      <c r="G63" s="198"/>
      <c r="H63" s="198"/>
      <c r="I63" s="380" t="str">
        <f>AW11</f>
        <v/>
      </c>
      <c r="J63" s="380"/>
      <c r="K63" s="380"/>
      <c r="L63" s="380"/>
      <c r="M63" s="380"/>
      <c r="N63" s="380"/>
      <c r="O63" s="380"/>
      <c r="P63" s="380"/>
      <c r="Q63" s="200" t="s">
        <v>19</v>
      </c>
      <c r="S63" s="380" t="str">
        <f>IFERROR(INDEX(AV11:AV16,COUNTIF(AV11:AV16,"&lt;&gt;0")),"")</f>
        <v/>
      </c>
      <c r="T63" s="380"/>
      <c r="U63" s="380"/>
      <c r="V63" s="380"/>
      <c r="W63" s="380"/>
      <c r="X63" s="380"/>
      <c r="Y63" s="380"/>
      <c r="Z63" s="380"/>
      <c r="AA63" s="211"/>
      <c r="AB63" s="202"/>
      <c r="AC63" s="202"/>
      <c r="AD63" s="202"/>
      <c r="AE63" s="202"/>
      <c r="AF63" s="210" t="s">
        <v>138</v>
      </c>
    </row>
  </sheetData>
  <sheetProtection algorithmName="SHA-512" hashValue="1Ekue7FNDIal5q6wHYkSRcryKz6PuwDg7/cNdnYgGjPxC1PGOIMWy3wuUxxiq+CRAUwkBgH9+J+ucC1UGCy9TA==" saltValue="aLt8ZvwpX5plbsdSKI5yGg==" spinCount="100000" sheet="1" selectLockedCells="1"/>
  <mergeCells count="81">
    <mergeCell ref="AU7:BC7"/>
    <mergeCell ref="I62:P62"/>
    <mergeCell ref="S62:X62"/>
    <mergeCell ref="C63:F63"/>
    <mergeCell ref="I63:P63"/>
    <mergeCell ref="S63:Z63"/>
    <mergeCell ref="AC16:AD16"/>
    <mergeCell ref="B47:C47"/>
    <mergeCell ref="B49:C49"/>
    <mergeCell ref="A14:B14"/>
    <mergeCell ref="B33:C33"/>
    <mergeCell ref="A15:B15"/>
    <mergeCell ref="A16:B16"/>
    <mergeCell ref="B21:H21"/>
    <mergeCell ref="E24:O24"/>
    <mergeCell ref="E33:AG33"/>
    <mergeCell ref="A1:J1"/>
    <mergeCell ref="AY9:BB10"/>
    <mergeCell ref="AU17:AV17"/>
    <mergeCell ref="AU9:AU10"/>
    <mergeCell ref="AV9:AV10"/>
    <mergeCell ref="AW9:AW10"/>
    <mergeCell ref="AX9:AX10"/>
    <mergeCell ref="E16:F16"/>
    <mergeCell ref="E14:F14"/>
    <mergeCell ref="G14:I14"/>
    <mergeCell ref="AC14:AD14"/>
    <mergeCell ref="AE14:AF14"/>
    <mergeCell ref="E15:F15"/>
    <mergeCell ref="G15:I15"/>
    <mergeCell ref="AC15:AD15"/>
    <mergeCell ref="G16:I16"/>
    <mergeCell ref="B41:C41"/>
    <mergeCell ref="B43:C43"/>
    <mergeCell ref="O18:Q18"/>
    <mergeCell ref="A18:C18"/>
    <mergeCell ref="E18:F18"/>
    <mergeCell ref="G18:I18"/>
    <mergeCell ref="J18:K18"/>
    <mergeCell ref="M18:N18"/>
    <mergeCell ref="A27:AF27"/>
    <mergeCell ref="A29:AF29"/>
    <mergeCell ref="E23:O23"/>
    <mergeCell ref="A23:B23"/>
    <mergeCell ref="A24:B24"/>
    <mergeCell ref="A25:B25"/>
    <mergeCell ref="E12:F12"/>
    <mergeCell ref="G12:I12"/>
    <mergeCell ref="AC12:AD12"/>
    <mergeCell ref="B35:C35"/>
    <mergeCell ref="E35:AG35"/>
    <mergeCell ref="T25:AE25"/>
    <mergeCell ref="P25:Q25"/>
    <mergeCell ref="E25:O25"/>
    <mergeCell ref="A13:B13"/>
    <mergeCell ref="E13:F13"/>
    <mergeCell ref="G13:I13"/>
    <mergeCell ref="AC13:AD13"/>
    <mergeCell ref="A12:B12"/>
    <mergeCell ref="B9:H9"/>
    <mergeCell ref="K9:S9"/>
    <mergeCell ref="U9:AF9"/>
    <mergeCell ref="A11:B11"/>
    <mergeCell ref="E11:F11"/>
    <mergeCell ref="G11:I11"/>
    <mergeCell ref="AC11:AD11"/>
    <mergeCell ref="AE11:AF11"/>
    <mergeCell ref="K1:L1"/>
    <mergeCell ref="P1:Q1"/>
    <mergeCell ref="R1:S1"/>
    <mergeCell ref="P24:Q24"/>
    <mergeCell ref="T23:AE23"/>
    <mergeCell ref="AE18:AF18"/>
    <mergeCell ref="AE13:AF13"/>
    <mergeCell ref="AE15:AF15"/>
    <mergeCell ref="AE12:AF12"/>
    <mergeCell ref="AE16:AF16"/>
    <mergeCell ref="U18:V18"/>
    <mergeCell ref="AC18:AD18"/>
    <mergeCell ref="P23:Q23"/>
    <mergeCell ref="T24:AE24"/>
  </mergeCells>
  <phoneticPr fontId="2"/>
  <dataValidations count="10">
    <dataValidation type="list" allowBlank="1" showInputMessage="1" showErrorMessage="1" sqref="M11:M16 R11:R16" xr:uid="{8CB74031-80C4-4C99-8588-08F16A3B4313}">
      <formula1>"1,2,3,4,5,6,7,8,9,10,11,12,13,14,15,16,17,18,19,20,21,22,23,24,25,26,27,28,29,30,31"</formula1>
    </dataValidation>
    <dataValidation type="list" allowBlank="1" showInputMessage="1" showErrorMessage="1" sqref="P11:P16 K11:K16" xr:uid="{AFEA33EB-02B5-4869-9EB3-8AE1C80CF695}">
      <formula1>"1,2,3,4,5,6,7,8,9,10,11,12"</formula1>
    </dataValidation>
    <dataValidation type="textLength" allowBlank="1" showInputMessage="1" showErrorMessage="1" errorTitle="文字数オーバー" error="全角30文字以内で入力してください。" sqref="AF23:AF25" xr:uid="{6C6734CE-AD47-4C79-AF0A-DA79EF5E0EE9}">
      <formula1>0</formula1>
      <formula2>32</formula2>
    </dataValidation>
    <dataValidation type="textLength" allowBlank="1" showInputMessage="1" showErrorMessage="1" errorTitle="文字数オーバー" error="全角140文字以内で入力してください。" sqref="A29:AF29" xr:uid="{E1132B35-50DE-40E7-A36A-68928CC56D57}">
      <formula1>0</formula1>
      <formula2>150</formula2>
    </dataValidation>
    <dataValidation type="textLength" allowBlank="1" showInputMessage="1" showErrorMessage="1" errorTitle="文字数オーバー" error="全角30文字以内で入力してください。" sqref="T25:AE25 T23:AE23 E23:O25" xr:uid="{18D07100-4773-43CB-B599-E798572F00F3}">
      <formula1>0</formula1>
      <formula2>40</formula2>
    </dataValidation>
    <dataValidation type="textLength" allowBlank="1" showInputMessage="1" showErrorMessage="1" sqref="A27:AF27" xr:uid="{2DEB039B-9D16-464D-B21D-140083749725}">
      <formula1>0</formula1>
      <formula2>150</formula2>
    </dataValidation>
    <dataValidation type="textLength" allowBlank="1" showInputMessage="1" showErrorMessage="1" sqref="T24:AE24" xr:uid="{955581A2-1B19-4930-BAF4-FC9686B1E115}">
      <formula1>0</formula1>
      <formula2>40</formula2>
    </dataValidation>
    <dataValidation type="list" imeMode="halfAlpha" allowBlank="1" showInputMessage="1" showErrorMessage="1" sqref="C32 B35 B43 B33 C34 B41 C42 B47 C48 B49 E38" xr:uid="{E78B09F6-F545-4D70-8370-33D0D41FC8F5}">
      <formula1>"✔,　"</formula1>
    </dataValidation>
    <dataValidation type="list" allowBlank="1" showInputMessage="1" showErrorMessage="1" sqref="P1:Q1" xr:uid="{D0D8FBD8-A492-4041-946C-BDFFBE3F128B}">
      <formula1>$AV$18:$AV$20</formula1>
    </dataValidation>
    <dataValidation type="list" allowBlank="1" showInputMessage="1" showErrorMessage="1" sqref="K1:L1 R1:S1" xr:uid="{0B5A1430-F1EF-405F-98E5-235F6DEF865F}">
      <formula1>$AU$18:$AU$49</formula1>
    </dataValidation>
  </dataValidations>
  <printOptions horizontalCentered="1"/>
  <pageMargins left="0.19685039370078741" right="0.19685039370078741" top="0.19685039370078741" bottom="0.11811023622047245" header="0.15748031496062992" footer="0.15748031496062992"/>
  <pageSetup paperSize="9" scale="67" orientation="portrait" cellComments="asDisplayed" r:id="rId1"/>
  <headerFooter>
    <oddHeader xml:space="preserve">&amp;R&amp;10
&amp;9. </oddHeader>
  </headerFooter>
  <ignoredErrors>
    <ignoredError sqref="K11:K12 M11:M16 P11:P16 R11:R16 K13:K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7A94-EC3A-4021-BC75-FD8B92A8C4C2}">
  <sheetPr>
    <pageSetUpPr fitToPage="1"/>
  </sheetPr>
  <dimension ref="A1:BH48"/>
  <sheetViews>
    <sheetView showGridLines="0" zoomScale="60" zoomScaleNormal="60" workbookViewId="0"/>
  </sheetViews>
  <sheetFormatPr baseColWidth="10" defaultColWidth="9" defaultRowHeight="18"/>
  <cols>
    <col min="1" max="1" width="4.33203125" style="214" customWidth="1"/>
    <col min="2" max="2" width="29.1640625" style="216" customWidth="1"/>
    <col min="3" max="4" width="13.1640625" style="216" bestFit="1" customWidth="1"/>
    <col min="5" max="5" width="11.33203125" style="216" bestFit="1" customWidth="1"/>
    <col min="6" max="7" width="11.5" style="216" bestFit="1" customWidth="1"/>
    <col min="8" max="8" width="10.83203125" style="216" customWidth="1"/>
    <col min="9" max="9" width="13.33203125" style="216" customWidth="1"/>
    <col min="10" max="10" width="13.1640625" style="216" bestFit="1" customWidth="1"/>
    <col min="11" max="11" width="11.5" style="216" bestFit="1" customWidth="1"/>
    <col min="12" max="12" width="10" style="216" bestFit="1" customWidth="1"/>
    <col min="13" max="13" width="9.1640625" style="216" bestFit="1" customWidth="1"/>
    <col min="14" max="14" width="11.5" style="216" bestFit="1" customWidth="1"/>
    <col min="15" max="15" width="12.6640625" style="216" customWidth="1"/>
    <col min="16" max="16" width="3.33203125" style="216" bestFit="1" customWidth="1"/>
    <col min="17" max="17" width="13.1640625" style="216" bestFit="1" customWidth="1"/>
    <col min="18" max="18" width="3.33203125" style="216" customWidth="1"/>
    <col min="19" max="23" width="5.1640625" style="216" customWidth="1"/>
    <col min="24" max="25" width="5.1640625" style="216" hidden="1" customWidth="1"/>
    <col min="26" max="26" width="10.83203125" style="216" hidden="1" customWidth="1"/>
    <col min="27" max="27" width="12.6640625" style="216" hidden="1" customWidth="1"/>
    <col min="28" max="28" width="2.6640625" style="216" hidden="1" customWidth="1"/>
    <col min="29" max="29" width="10.83203125" style="216" hidden="1" customWidth="1"/>
    <col min="30" max="30" width="5.1640625" style="216" hidden="1" customWidth="1"/>
    <col min="31" max="31" width="2.6640625" style="252" hidden="1" customWidth="1"/>
    <col min="32" max="32" width="6" style="252" hidden="1" customWidth="1"/>
    <col min="33" max="33" width="3.6640625" style="253" hidden="1" customWidth="1"/>
    <col min="34" max="34" width="4.33203125" style="252" hidden="1" customWidth="1"/>
    <col min="35" max="35" width="3" style="252" hidden="1" customWidth="1"/>
    <col min="36" max="36" width="6.1640625" style="252" hidden="1" customWidth="1"/>
    <col min="37" max="37" width="5.83203125" style="252" hidden="1" customWidth="1"/>
    <col min="38" max="38" width="5.6640625" style="252" hidden="1" customWidth="1"/>
    <col min="39" max="39" width="4.1640625" style="252" hidden="1" customWidth="1"/>
    <col min="40" max="40" width="4" style="252" hidden="1" customWidth="1"/>
    <col min="41" max="41" width="4.33203125" style="252" hidden="1" customWidth="1"/>
    <col min="42" max="43" width="4" style="252" hidden="1" customWidth="1"/>
    <col min="44" max="44" width="4.6640625" style="252" hidden="1" customWidth="1"/>
    <col min="45" max="45" width="4" style="252" hidden="1" customWidth="1"/>
    <col min="46" max="46" width="4.6640625" style="252" hidden="1" customWidth="1"/>
    <col min="47" max="47" width="4" style="252" hidden="1" customWidth="1"/>
    <col min="48" max="48" width="5.6640625" style="252" hidden="1" customWidth="1"/>
    <col min="49" max="49" width="4.33203125" style="252" hidden="1" customWidth="1"/>
    <col min="50" max="50" width="3.1640625" style="252" hidden="1" customWidth="1"/>
    <col min="51" max="51" width="2.6640625" style="252" hidden="1" customWidth="1"/>
    <col min="52" max="52" width="9.5" style="252" hidden="1" customWidth="1"/>
    <col min="53" max="53" width="2.6640625" style="252" hidden="1" customWidth="1"/>
    <col min="54" max="54" width="5" style="252" hidden="1" customWidth="1"/>
    <col min="55" max="55" width="2.6640625" style="252" hidden="1" customWidth="1"/>
    <col min="56" max="56" width="2.33203125" style="252" hidden="1" customWidth="1"/>
    <col min="57" max="57" width="5.1640625" style="252" hidden="1" customWidth="1"/>
    <col min="58" max="58" width="6.1640625" style="252" hidden="1" customWidth="1"/>
    <col min="59" max="59" width="3.6640625" style="252" hidden="1" customWidth="1"/>
    <col min="60" max="60" width="5.1640625" style="216" hidden="1" customWidth="1"/>
    <col min="61" max="16384" width="9" style="216"/>
  </cols>
  <sheetData>
    <row r="1" spans="1:60">
      <c r="X1" s="248" t="s">
        <v>144</v>
      </c>
      <c r="Y1" s="248"/>
      <c r="Z1" s="248"/>
      <c r="AA1" s="248"/>
      <c r="AB1" s="248"/>
      <c r="AC1" s="248"/>
      <c r="AD1" s="248"/>
      <c r="AE1" s="249"/>
      <c r="AF1" s="249"/>
      <c r="AG1" s="250"/>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8"/>
      <c r="BG1" s="249"/>
      <c r="BH1" s="251" t="s">
        <v>144</v>
      </c>
    </row>
    <row r="2" spans="1:60" ht="39" customHeight="1" thickBot="1">
      <c r="B2" s="215"/>
      <c r="I2" s="217"/>
      <c r="J2" s="398" t="s">
        <v>82</v>
      </c>
      <c r="K2" s="399"/>
      <c r="L2" s="399"/>
      <c r="M2" s="399"/>
      <c r="N2" s="399"/>
      <c r="O2" s="399"/>
      <c r="P2" s="399"/>
      <c r="Q2" s="399"/>
      <c r="R2" s="399"/>
      <c r="S2" s="399"/>
      <c r="T2" s="399"/>
      <c r="U2" s="399"/>
      <c r="V2" s="400"/>
      <c r="Z2" s="216" t="s">
        <v>140</v>
      </c>
    </row>
    <row r="3" spans="1:60" ht="34" thickBot="1">
      <c r="A3" s="407" t="s">
        <v>149</v>
      </c>
      <c r="B3" s="407"/>
      <c r="C3" s="407"/>
      <c r="D3" s="407"/>
      <c r="E3" s="407"/>
      <c r="F3" s="407"/>
      <c r="G3" s="407"/>
      <c r="H3" s="407"/>
      <c r="I3" s="407"/>
      <c r="J3" s="401"/>
      <c r="K3" s="402"/>
      <c r="L3" s="402"/>
      <c r="M3" s="402"/>
      <c r="N3" s="402"/>
      <c r="O3" s="402"/>
      <c r="P3" s="402"/>
      <c r="Q3" s="402"/>
      <c r="R3" s="402"/>
      <c r="S3" s="402"/>
      <c r="T3" s="402"/>
      <c r="U3" s="402"/>
      <c r="V3" s="403"/>
      <c r="Z3" s="254">
        <v>45689</v>
      </c>
      <c r="AA3" s="218" t="s">
        <v>141</v>
      </c>
      <c r="AB3" s="218" t="s">
        <v>142</v>
      </c>
      <c r="AC3" s="218"/>
    </row>
    <row r="4" spans="1:60" ht="18.75" customHeight="1">
      <c r="H4" s="217"/>
      <c r="I4" s="217"/>
      <c r="J4" s="404"/>
      <c r="K4" s="405"/>
      <c r="L4" s="405"/>
      <c r="M4" s="405"/>
      <c r="N4" s="405"/>
      <c r="O4" s="405"/>
      <c r="P4" s="405"/>
      <c r="Q4" s="405"/>
      <c r="R4" s="405"/>
      <c r="S4" s="405"/>
      <c r="T4" s="405"/>
      <c r="U4" s="405"/>
      <c r="V4" s="406"/>
      <c r="Z4" s="218"/>
      <c r="AA4" s="218"/>
      <c r="AB4" s="218"/>
      <c r="AC4" s="218"/>
    </row>
    <row r="5" spans="1:60" ht="19" thickBot="1">
      <c r="Z5" s="218"/>
      <c r="AA5" s="408" t="s">
        <v>143</v>
      </c>
      <c r="AB5" s="408"/>
      <c r="AC5" s="408"/>
    </row>
    <row r="6" spans="1:60" ht="30" customHeight="1" thickBot="1">
      <c r="A6" s="384" t="s">
        <v>83</v>
      </c>
      <c r="B6" s="384"/>
      <c r="C6" s="219" t="s">
        <v>84</v>
      </c>
      <c r="D6" s="219" t="s">
        <v>85</v>
      </c>
      <c r="E6" s="219" t="s">
        <v>86</v>
      </c>
      <c r="F6" s="219" t="s">
        <v>87</v>
      </c>
      <c r="G6" s="219" t="s">
        <v>88</v>
      </c>
      <c r="H6" s="219" t="s">
        <v>89</v>
      </c>
      <c r="I6" s="219"/>
      <c r="J6" s="219" t="s">
        <v>85</v>
      </c>
      <c r="K6" s="219" t="s">
        <v>86</v>
      </c>
      <c r="L6" s="219" t="s">
        <v>87</v>
      </c>
      <c r="M6" s="219" t="s">
        <v>88</v>
      </c>
      <c r="N6" s="219" t="s">
        <v>89</v>
      </c>
      <c r="O6" s="409" t="s">
        <v>90</v>
      </c>
      <c r="P6" s="410"/>
      <c r="Q6" s="411"/>
      <c r="R6" s="220"/>
      <c r="S6" s="412" t="s">
        <v>91</v>
      </c>
      <c r="T6" s="413"/>
      <c r="U6" s="413"/>
      <c r="V6" s="414"/>
      <c r="Z6" s="219" t="s">
        <v>84</v>
      </c>
      <c r="AA6" s="219" t="s">
        <v>85</v>
      </c>
      <c r="AB6" s="244"/>
      <c r="AC6" s="219" t="s">
        <v>85</v>
      </c>
    </row>
    <row r="7" spans="1:60" ht="30" customHeight="1" thickTop="1" thickBot="1">
      <c r="A7" s="222" t="s">
        <v>92</v>
      </c>
      <c r="B7" s="223" t="s">
        <v>93</v>
      </c>
      <c r="C7" s="224">
        <f>EOMONTH($Z$3,0)</f>
        <v>45716</v>
      </c>
      <c r="D7" s="225">
        <f>DATE(YEAR($Z$3),MONTH($Z$3)-1,21)</f>
        <v>45678</v>
      </c>
      <c r="E7" s="226">
        <v>0.33333333333333331</v>
      </c>
      <c r="F7" s="227">
        <v>0.70833333333333337</v>
      </c>
      <c r="G7" s="228" t="s">
        <v>94</v>
      </c>
      <c r="H7" s="229" t="s">
        <v>95</v>
      </c>
      <c r="I7" s="230" t="s">
        <v>96</v>
      </c>
      <c r="J7" s="225">
        <f>DATE(YEAR($Z$3),MONTH($Z$3),20)</f>
        <v>45708</v>
      </c>
      <c r="K7" s="226">
        <v>0.33333333333333331</v>
      </c>
      <c r="L7" s="227">
        <v>0.70833333333333337</v>
      </c>
      <c r="M7" s="228" t="s">
        <v>94</v>
      </c>
      <c r="N7" s="229" t="s">
        <v>95</v>
      </c>
      <c r="O7" s="420" t="s">
        <v>97</v>
      </c>
      <c r="P7" s="421"/>
      <c r="Q7" s="422"/>
      <c r="R7" s="220"/>
      <c r="S7" s="415"/>
      <c r="T7" s="392"/>
      <c r="U7" s="392"/>
      <c r="V7" s="416"/>
      <c r="Z7" s="224">
        <f>EOMONTH($Z$3,0)</f>
        <v>45716</v>
      </c>
      <c r="AA7" s="225">
        <f>DATE(YEAR($Z$3),MONTH($Z$3)-1,21)</f>
        <v>45678</v>
      </c>
      <c r="AB7" s="245"/>
      <c r="AC7" s="225">
        <f>DATE(YEAR($Z$3),MONTH($Z$3),20)</f>
        <v>45708</v>
      </c>
    </row>
    <row r="8" spans="1:60" ht="30" customHeight="1" thickTop="1" thickBot="1">
      <c r="A8" s="222" t="s">
        <v>98</v>
      </c>
      <c r="B8" s="223" t="s">
        <v>99</v>
      </c>
      <c r="C8" s="224">
        <f>DATE(YEAR($Z$3),MONTH($Z$3),20)</f>
        <v>45708</v>
      </c>
      <c r="D8" s="225">
        <f>DATE(YEAR($Z$3),MONTH($Z$3)-2,21)</f>
        <v>45647</v>
      </c>
      <c r="E8" s="226">
        <v>0.33333333333333331</v>
      </c>
      <c r="F8" s="227">
        <v>0.70833333333333337</v>
      </c>
      <c r="G8" s="228" t="s">
        <v>94</v>
      </c>
      <c r="H8" s="229" t="s">
        <v>95</v>
      </c>
      <c r="I8" s="230" t="s">
        <v>96</v>
      </c>
      <c r="J8" s="225">
        <f>DATE(YEAR($Z$3),MONTH($Z$3)-1,20)</f>
        <v>45677</v>
      </c>
      <c r="K8" s="226">
        <v>0.33333333333333331</v>
      </c>
      <c r="L8" s="227">
        <v>0.70833333333333337</v>
      </c>
      <c r="M8" s="228" t="s">
        <v>94</v>
      </c>
      <c r="N8" s="229" t="s">
        <v>95</v>
      </c>
      <c r="O8" s="420" t="s">
        <v>97</v>
      </c>
      <c r="P8" s="421"/>
      <c r="Q8" s="422"/>
      <c r="R8" s="220"/>
      <c r="S8" s="415"/>
      <c r="T8" s="392"/>
      <c r="U8" s="392"/>
      <c r="V8" s="416"/>
      <c r="Z8" s="224">
        <f>DATE(YEAR($Z$3),MONTH($Z$3),20)</f>
        <v>45708</v>
      </c>
      <c r="AA8" s="225">
        <f>DATE(YEAR($Z$3),MONTH($Z$3)-2,21)</f>
        <v>45647</v>
      </c>
      <c r="AB8" s="245"/>
      <c r="AC8" s="225">
        <f>DATE(YEAR($Z$3),MONTH($Z$3)-1,20)</f>
        <v>45677</v>
      </c>
    </row>
    <row r="9" spans="1:60" ht="30" customHeight="1" thickTop="1" thickBot="1">
      <c r="A9" s="222" t="s">
        <v>100</v>
      </c>
      <c r="B9" s="223" t="s">
        <v>101</v>
      </c>
      <c r="C9" s="224">
        <f>DATE(YEAR($Z$3),MONTH($Z$3),20)</f>
        <v>45708</v>
      </c>
      <c r="D9" s="225">
        <f>DATE(YEAR($Z$3),MONTH($Z$3)-1,1)</f>
        <v>45658</v>
      </c>
      <c r="E9" s="226">
        <v>0.33333333333333331</v>
      </c>
      <c r="F9" s="227">
        <v>0.70833333333333337</v>
      </c>
      <c r="G9" s="228" t="s">
        <v>94</v>
      </c>
      <c r="H9" s="229" t="s">
        <v>95</v>
      </c>
      <c r="I9" s="230" t="s">
        <v>96</v>
      </c>
      <c r="J9" s="225">
        <f>EOMONTH($Z$3-1,0)</f>
        <v>45688</v>
      </c>
      <c r="K9" s="226">
        <v>0.33333333333333331</v>
      </c>
      <c r="L9" s="227">
        <v>0.70833333333333337</v>
      </c>
      <c r="M9" s="228" t="s">
        <v>94</v>
      </c>
      <c r="N9" s="229" t="s">
        <v>95</v>
      </c>
      <c r="O9" s="420" t="s">
        <v>97</v>
      </c>
      <c r="P9" s="421"/>
      <c r="Q9" s="422"/>
      <c r="R9" s="220"/>
      <c r="S9" s="415"/>
      <c r="T9" s="392"/>
      <c r="U9" s="392"/>
      <c r="V9" s="416"/>
      <c r="Z9" s="224">
        <f>DATE(YEAR($Z$3),MONTH($Z$3),20)</f>
        <v>45708</v>
      </c>
      <c r="AA9" s="225">
        <f>DATE(YEAR($Z$3),MONTH($Z$3)-1,1)</f>
        <v>45658</v>
      </c>
      <c r="AB9" s="245"/>
      <c r="AC9" s="225">
        <f>EOMONTH($Z$3-1,0)</f>
        <v>45688</v>
      </c>
    </row>
    <row r="10" spans="1:60" ht="30" customHeight="1" thickTop="1" thickBot="1">
      <c r="A10" s="222" t="s">
        <v>102</v>
      </c>
      <c r="B10" s="223" t="s">
        <v>103</v>
      </c>
      <c r="C10" s="224">
        <f>EOMONTH($Z$3,0)</f>
        <v>45716</v>
      </c>
      <c r="D10" s="225">
        <f>DATE(YEAR($Z$3),MONTH($Z$3),1)</f>
        <v>45689</v>
      </c>
      <c r="E10" s="226">
        <v>0.33333333333333331</v>
      </c>
      <c r="F10" s="227">
        <v>0.70833333333333337</v>
      </c>
      <c r="G10" s="228" t="s">
        <v>94</v>
      </c>
      <c r="H10" s="229" t="s">
        <v>95</v>
      </c>
      <c r="I10" s="230" t="s">
        <v>96</v>
      </c>
      <c r="J10" s="225">
        <f>EOMONTH($Z$3,0)</f>
        <v>45716</v>
      </c>
      <c r="K10" s="226">
        <v>0.33333333333333331</v>
      </c>
      <c r="L10" s="227">
        <v>0.70833333333333337</v>
      </c>
      <c r="M10" s="228" t="s">
        <v>94</v>
      </c>
      <c r="N10" s="229" t="s">
        <v>95</v>
      </c>
      <c r="O10" s="423" t="s">
        <v>97</v>
      </c>
      <c r="P10" s="424"/>
      <c r="Q10" s="425"/>
      <c r="R10" s="220"/>
      <c r="S10" s="417"/>
      <c r="T10" s="418"/>
      <c r="U10" s="418"/>
      <c r="V10" s="419"/>
      <c r="Z10" s="224">
        <f>EOMONTH($Z$3,0)</f>
        <v>45716</v>
      </c>
      <c r="AA10" s="225">
        <f>DATE(YEAR($Z$3),MONTH($Z$3),1)</f>
        <v>45689</v>
      </c>
      <c r="AB10" s="245"/>
      <c r="AC10" s="225">
        <f>EOMONTH($Z$3,0)</f>
        <v>45716</v>
      </c>
    </row>
    <row r="11" spans="1:60" ht="26" thickTop="1" thickBot="1">
      <c r="A11" s="383"/>
      <c r="B11" s="383"/>
      <c r="C11" s="231"/>
      <c r="D11" s="231"/>
      <c r="E11" s="231"/>
      <c r="F11" s="231"/>
      <c r="G11" s="231"/>
      <c r="H11" s="231"/>
      <c r="I11" s="231"/>
      <c r="J11" s="231"/>
      <c r="K11" s="231"/>
      <c r="L11" s="231"/>
      <c r="M11" s="231"/>
      <c r="N11" s="231"/>
      <c r="O11" s="231"/>
      <c r="P11" s="231"/>
      <c r="Q11" s="231"/>
      <c r="R11" s="231"/>
      <c r="S11" s="231"/>
      <c r="T11" s="231"/>
      <c r="U11" s="231"/>
      <c r="Z11" s="246"/>
      <c r="AA11" s="246"/>
      <c r="AB11" s="218"/>
      <c r="AC11" s="218"/>
    </row>
    <row r="12" spans="1:60" ht="30" customHeight="1" thickTop="1">
      <c r="A12" s="384" t="s">
        <v>104</v>
      </c>
      <c r="B12" s="384"/>
      <c r="C12" s="219" t="s">
        <v>84</v>
      </c>
      <c r="D12" s="219" t="s">
        <v>105</v>
      </c>
      <c r="E12" s="219" t="s">
        <v>89</v>
      </c>
      <c r="F12" s="219" t="s">
        <v>106</v>
      </c>
      <c r="G12" s="219" t="s">
        <v>107</v>
      </c>
      <c r="H12" s="219" t="s">
        <v>108</v>
      </c>
      <c r="I12" s="219" t="s">
        <v>109</v>
      </c>
      <c r="J12" s="219" t="s">
        <v>110</v>
      </c>
      <c r="K12" s="219" t="s">
        <v>111</v>
      </c>
      <c r="L12" s="219" t="s">
        <v>112</v>
      </c>
      <c r="M12" s="219" t="s">
        <v>113</v>
      </c>
      <c r="N12" s="219" t="s">
        <v>114</v>
      </c>
      <c r="O12" s="385" t="s">
        <v>115</v>
      </c>
      <c r="P12" s="386"/>
      <c r="Q12" s="387"/>
      <c r="R12" s="232"/>
      <c r="S12" s="388" t="s">
        <v>116</v>
      </c>
      <c r="T12" s="389"/>
      <c r="U12" s="389"/>
      <c r="V12" s="390"/>
      <c r="Z12" s="219" t="s">
        <v>84</v>
      </c>
      <c r="AA12" s="246"/>
      <c r="AB12" s="218"/>
      <c r="AC12" s="218"/>
    </row>
    <row r="13" spans="1:60" ht="30" customHeight="1">
      <c r="A13" s="222" t="s">
        <v>92</v>
      </c>
      <c r="B13" s="223" t="s">
        <v>93</v>
      </c>
      <c r="C13" s="233">
        <f>C7</f>
        <v>45716</v>
      </c>
      <c r="D13" s="234">
        <v>25</v>
      </c>
      <c r="E13" s="234">
        <v>200</v>
      </c>
      <c r="F13" s="235">
        <v>200000</v>
      </c>
      <c r="G13" s="235">
        <v>5000</v>
      </c>
      <c r="H13" s="235">
        <v>10000</v>
      </c>
      <c r="I13" s="235">
        <v>2000</v>
      </c>
      <c r="J13" s="235">
        <v>15000</v>
      </c>
      <c r="K13" s="235">
        <v>2000</v>
      </c>
      <c r="L13" s="235">
        <v>10000</v>
      </c>
      <c r="M13" s="235">
        <v>5000</v>
      </c>
      <c r="N13" s="236">
        <v>181000</v>
      </c>
      <c r="O13" s="237">
        <f>D7</f>
        <v>45678</v>
      </c>
      <c r="P13" s="238" t="s">
        <v>117</v>
      </c>
      <c r="Q13" s="239">
        <f>J7</f>
        <v>45708</v>
      </c>
      <c r="R13" s="232"/>
      <c r="S13" s="391"/>
      <c r="T13" s="392"/>
      <c r="U13" s="392"/>
      <c r="V13" s="393"/>
      <c r="Z13" s="233">
        <f>Z7</f>
        <v>45716</v>
      </c>
      <c r="AA13" s="247"/>
      <c r="AB13" s="244"/>
      <c r="AC13" s="244"/>
      <c r="AF13" s="255"/>
    </row>
    <row r="14" spans="1:60" ht="30" customHeight="1">
      <c r="A14" s="222" t="s">
        <v>98</v>
      </c>
      <c r="B14" s="223" t="s">
        <v>99</v>
      </c>
      <c r="C14" s="233">
        <f>C8</f>
        <v>45708</v>
      </c>
      <c r="D14" s="234">
        <v>25</v>
      </c>
      <c r="E14" s="234">
        <v>200</v>
      </c>
      <c r="F14" s="235">
        <v>200000</v>
      </c>
      <c r="G14" s="235">
        <v>5000</v>
      </c>
      <c r="H14" s="235">
        <v>10000</v>
      </c>
      <c r="I14" s="235">
        <v>2000</v>
      </c>
      <c r="J14" s="235">
        <v>15000</v>
      </c>
      <c r="K14" s="235">
        <v>2000</v>
      </c>
      <c r="L14" s="235">
        <v>10000</v>
      </c>
      <c r="M14" s="235">
        <v>5000</v>
      </c>
      <c r="N14" s="236">
        <v>181000</v>
      </c>
      <c r="O14" s="237">
        <f t="shared" ref="O14:O16" si="0">D8</f>
        <v>45647</v>
      </c>
      <c r="P14" s="238" t="s">
        <v>117</v>
      </c>
      <c r="Q14" s="239">
        <f t="shared" ref="Q14:Q16" si="1">J8</f>
        <v>45677</v>
      </c>
      <c r="R14" s="232"/>
      <c r="S14" s="391"/>
      <c r="T14" s="392"/>
      <c r="U14" s="392"/>
      <c r="V14" s="393"/>
      <c r="Z14" s="233">
        <f>Z8</f>
        <v>45708</v>
      </c>
      <c r="AA14" s="247"/>
      <c r="AB14" s="244"/>
      <c r="AC14" s="244"/>
    </row>
    <row r="15" spans="1:60" ht="30" customHeight="1">
      <c r="A15" s="222" t="s">
        <v>100</v>
      </c>
      <c r="B15" s="223" t="s">
        <v>101</v>
      </c>
      <c r="C15" s="233">
        <f>C9</f>
        <v>45708</v>
      </c>
      <c r="D15" s="234">
        <v>25</v>
      </c>
      <c r="E15" s="234">
        <v>200</v>
      </c>
      <c r="F15" s="235">
        <v>200000</v>
      </c>
      <c r="G15" s="235">
        <v>5000</v>
      </c>
      <c r="H15" s="235">
        <v>10000</v>
      </c>
      <c r="I15" s="235">
        <v>2000</v>
      </c>
      <c r="J15" s="235">
        <v>15000</v>
      </c>
      <c r="K15" s="235">
        <v>2000</v>
      </c>
      <c r="L15" s="235">
        <v>10000</v>
      </c>
      <c r="M15" s="235">
        <v>5000</v>
      </c>
      <c r="N15" s="236">
        <v>181000</v>
      </c>
      <c r="O15" s="237">
        <f t="shared" si="0"/>
        <v>45658</v>
      </c>
      <c r="P15" s="238" t="s">
        <v>117</v>
      </c>
      <c r="Q15" s="239">
        <f t="shared" si="1"/>
        <v>45688</v>
      </c>
      <c r="R15" s="232"/>
      <c r="S15" s="391"/>
      <c r="T15" s="392"/>
      <c r="U15" s="392"/>
      <c r="V15" s="393"/>
      <c r="Z15" s="233">
        <f>Z9</f>
        <v>45708</v>
      </c>
      <c r="AA15" s="247"/>
      <c r="AB15" s="244"/>
      <c r="AC15" s="244"/>
    </row>
    <row r="16" spans="1:60" ht="30" customHeight="1" thickBot="1">
      <c r="A16" s="222" t="s">
        <v>102</v>
      </c>
      <c r="B16" s="223" t="s">
        <v>103</v>
      </c>
      <c r="C16" s="233">
        <f>C10</f>
        <v>45716</v>
      </c>
      <c r="D16" s="234">
        <v>25</v>
      </c>
      <c r="E16" s="234">
        <v>200</v>
      </c>
      <c r="F16" s="235">
        <v>200000</v>
      </c>
      <c r="G16" s="235">
        <v>5000</v>
      </c>
      <c r="H16" s="235">
        <v>10000</v>
      </c>
      <c r="I16" s="235">
        <v>2000</v>
      </c>
      <c r="J16" s="235">
        <v>15000</v>
      </c>
      <c r="K16" s="235">
        <v>2000</v>
      </c>
      <c r="L16" s="235">
        <v>10000</v>
      </c>
      <c r="M16" s="235">
        <v>5000</v>
      </c>
      <c r="N16" s="236">
        <v>181000</v>
      </c>
      <c r="O16" s="240">
        <f t="shared" si="0"/>
        <v>45689</v>
      </c>
      <c r="P16" s="241" t="s">
        <v>117</v>
      </c>
      <c r="Q16" s="242">
        <f t="shared" si="1"/>
        <v>45716</v>
      </c>
      <c r="R16" s="232"/>
      <c r="S16" s="394"/>
      <c r="T16" s="395"/>
      <c r="U16" s="395"/>
      <c r="V16" s="396"/>
      <c r="Z16" s="233">
        <f>Z10</f>
        <v>45716</v>
      </c>
      <c r="AA16" s="247"/>
      <c r="AB16" s="244"/>
      <c r="AC16" s="244"/>
    </row>
    <row r="17" spans="1:59" ht="30" customHeight="1" thickTop="1">
      <c r="A17" s="219"/>
      <c r="B17" s="232"/>
      <c r="C17" s="232"/>
      <c r="D17" s="232"/>
      <c r="E17" s="232"/>
      <c r="F17" s="232"/>
      <c r="G17" s="232"/>
      <c r="H17" s="232"/>
      <c r="I17" s="232"/>
      <c r="J17" s="232"/>
      <c r="K17" s="232"/>
      <c r="L17" s="232"/>
      <c r="M17" s="232"/>
      <c r="N17" s="232"/>
      <c r="O17" s="232"/>
      <c r="P17" s="232"/>
      <c r="Q17" s="232"/>
      <c r="R17" s="232"/>
      <c r="S17" s="243"/>
      <c r="T17" s="243"/>
      <c r="U17" s="243"/>
      <c r="V17" s="221"/>
      <c r="Z17" s="218"/>
      <c r="AA17" s="218"/>
      <c r="AB17" s="218"/>
      <c r="AC17" s="218"/>
    </row>
    <row r="18" spans="1:59">
      <c r="Z18" s="218"/>
      <c r="AA18" s="218"/>
      <c r="AB18" s="218"/>
      <c r="AC18" s="218"/>
    </row>
    <row r="19" spans="1:59">
      <c r="Z19" s="218"/>
      <c r="AA19" s="218"/>
      <c r="AB19" s="218"/>
      <c r="AC19" s="218"/>
    </row>
    <row r="20" spans="1:59">
      <c r="AE20" s="256"/>
      <c r="AF20" s="257"/>
      <c r="AG20" s="258"/>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259"/>
    </row>
    <row r="21" spans="1:59" ht="23.25" customHeight="1">
      <c r="AA21" s="214"/>
      <c r="AB21" s="214"/>
      <c r="AE21" s="260"/>
      <c r="AF21" s="397" t="s">
        <v>126</v>
      </c>
      <c r="AG21" s="397"/>
      <c r="AH21" s="397"/>
      <c r="AI21" s="397"/>
      <c r="AJ21" s="397"/>
      <c r="BG21" s="261"/>
    </row>
    <row r="22" spans="1:59">
      <c r="AE22" s="260"/>
      <c r="BG22" s="261"/>
    </row>
    <row r="23" spans="1:59" ht="28" thickBot="1">
      <c r="AE23" s="260"/>
      <c r="AF23" s="262"/>
      <c r="AG23" s="263" t="s">
        <v>50</v>
      </c>
      <c r="AH23" s="263"/>
      <c r="AI23" s="263"/>
      <c r="AJ23" s="263"/>
      <c r="AK23" s="263"/>
      <c r="AL23" s="264"/>
      <c r="AM23" s="382" t="s">
        <v>51</v>
      </c>
      <c r="AN23" s="382"/>
      <c r="AO23" s="382"/>
      <c r="AP23" s="382"/>
      <c r="AQ23" s="382"/>
      <c r="AR23" s="382"/>
      <c r="AS23" s="382"/>
      <c r="AT23" s="382"/>
      <c r="AU23" s="382"/>
      <c r="AV23" s="264"/>
      <c r="AW23" s="382" t="s">
        <v>52</v>
      </c>
      <c r="AX23" s="382"/>
      <c r="AY23" s="382"/>
      <c r="AZ23" s="382"/>
      <c r="BA23" s="382"/>
      <c r="BB23" s="382"/>
      <c r="BC23" s="382"/>
      <c r="BD23" s="382"/>
      <c r="BE23" s="382"/>
      <c r="BF23" s="382"/>
      <c r="BG23" s="261"/>
    </row>
    <row r="24" spans="1:59" ht="20.25" customHeight="1">
      <c r="AE24" s="260"/>
      <c r="AG24" s="265"/>
      <c r="AH24" s="266"/>
      <c r="AI24" s="266"/>
      <c r="AJ24" s="266"/>
      <c r="AK24" s="266"/>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1"/>
    </row>
    <row r="25" spans="1:59" ht="20.25" customHeight="1">
      <c r="AE25" s="260"/>
      <c r="AF25" s="267" t="s">
        <v>121</v>
      </c>
      <c r="AG25" s="268">
        <f>$Z$3</f>
        <v>45689</v>
      </c>
      <c r="AH25" s="269" t="s">
        <v>7</v>
      </c>
      <c r="AI25" s="270" t="s">
        <v>57</v>
      </c>
      <c r="AJ25" s="271">
        <v>200</v>
      </c>
      <c r="AK25" s="270" t="s">
        <v>58</v>
      </c>
      <c r="AL25" s="269"/>
      <c r="AM25" s="272">
        <f>AA7</f>
        <v>45678</v>
      </c>
      <c r="AN25" s="270" t="s">
        <v>20</v>
      </c>
      <c r="AO25" s="273">
        <f>$AA$7</f>
        <v>45678</v>
      </c>
      <c r="AP25" s="270" t="s">
        <v>8</v>
      </c>
      <c r="AQ25" s="269" t="s">
        <v>19</v>
      </c>
      <c r="AR25" s="272">
        <f>$AC$7</f>
        <v>45708</v>
      </c>
      <c r="AS25" s="270" t="s">
        <v>20</v>
      </c>
      <c r="AT25" s="273">
        <f>$AC$7</f>
        <v>45708</v>
      </c>
      <c r="AU25" s="270" t="s">
        <v>8</v>
      </c>
      <c r="AV25" s="269"/>
      <c r="AW25" s="268">
        <f>$Z$3</f>
        <v>45689</v>
      </c>
      <c r="AX25" s="269" t="s">
        <v>7</v>
      </c>
      <c r="AY25" s="274" t="s">
        <v>60</v>
      </c>
      <c r="AZ25" s="275">
        <f>DATE(YEAR($Z$3),MONTH($Z$3),1)</f>
        <v>45689</v>
      </c>
      <c r="BA25" s="274" t="s">
        <v>19</v>
      </c>
      <c r="BB25" s="276">
        <f>EOMONTH($Z$3,0)</f>
        <v>45716</v>
      </c>
      <c r="BC25" s="274" t="s">
        <v>61</v>
      </c>
      <c r="BD25" s="277" t="s">
        <v>57</v>
      </c>
      <c r="BE25" s="271">
        <v>30</v>
      </c>
      <c r="BF25" s="270" t="s">
        <v>58</v>
      </c>
      <c r="BG25" s="261"/>
    </row>
    <row r="26" spans="1:59" ht="20.25" customHeight="1">
      <c r="AE26" s="260"/>
      <c r="AF26" s="278"/>
      <c r="AG26" s="279"/>
      <c r="AM26" s="268"/>
      <c r="AW26" s="279"/>
      <c r="BG26" s="261"/>
    </row>
    <row r="27" spans="1:59" ht="20.25" customHeight="1">
      <c r="AE27" s="260"/>
      <c r="AF27" s="267" t="s">
        <v>122</v>
      </c>
      <c r="AG27" s="268">
        <f>$Z$3</f>
        <v>45689</v>
      </c>
      <c r="AH27" s="269" t="s">
        <v>7</v>
      </c>
      <c r="AI27" s="270" t="s">
        <v>57</v>
      </c>
      <c r="AJ27" s="271">
        <v>200</v>
      </c>
      <c r="AK27" s="270" t="s">
        <v>58</v>
      </c>
      <c r="AL27" s="269"/>
      <c r="AM27" s="272">
        <f>$AA$8</f>
        <v>45647</v>
      </c>
      <c r="AN27" s="270" t="s">
        <v>20</v>
      </c>
      <c r="AO27" s="273">
        <f>$AA$8</f>
        <v>45647</v>
      </c>
      <c r="AP27" s="270" t="s">
        <v>8</v>
      </c>
      <c r="AQ27" s="269" t="s">
        <v>19</v>
      </c>
      <c r="AR27" s="272">
        <f>$AC$8</f>
        <v>45677</v>
      </c>
      <c r="AS27" s="270" t="s">
        <v>62</v>
      </c>
      <c r="AT27" s="273">
        <f>$AC$8</f>
        <v>45677</v>
      </c>
      <c r="AU27" s="270" t="s">
        <v>8</v>
      </c>
      <c r="AV27" s="269"/>
      <c r="AW27" s="268">
        <f>$Z$3</f>
        <v>45689</v>
      </c>
      <c r="AX27" s="269" t="s">
        <v>7</v>
      </c>
      <c r="AY27" s="274" t="s">
        <v>60</v>
      </c>
      <c r="AZ27" s="275">
        <f>DATE(YEAR($Z$3),MONTH($Z$3),1)</f>
        <v>45689</v>
      </c>
      <c r="BA27" s="274" t="s">
        <v>19</v>
      </c>
      <c r="BB27" s="276">
        <f>EOMONTH($Z$3,0)</f>
        <v>45716</v>
      </c>
      <c r="BC27" s="274" t="s">
        <v>61</v>
      </c>
      <c r="BD27" s="277" t="s">
        <v>57</v>
      </c>
      <c r="BE27" s="271">
        <v>30</v>
      </c>
      <c r="BF27" s="270" t="s">
        <v>58</v>
      </c>
      <c r="BG27" s="261"/>
    </row>
    <row r="28" spans="1:59" ht="20.25" customHeight="1">
      <c r="AE28" s="260"/>
      <c r="AF28" s="278"/>
      <c r="AG28" s="279"/>
      <c r="AM28" s="268"/>
      <c r="AW28" s="279"/>
      <c r="BG28" s="261"/>
    </row>
    <row r="29" spans="1:59" ht="20.25" customHeight="1">
      <c r="AE29" s="260"/>
      <c r="AF29" s="267" t="s">
        <v>123</v>
      </c>
      <c r="AG29" s="268">
        <f>$Z$3</f>
        <v>45689</v>
      </c>
      <c r="AH29" s="269" t="s">
        <v>7</v>
      </c>
      <c r="AI29" s="270" t="s">
        <v>57</v>
      </c>
      <c r="AJ29" s="271">
        <v>200</v>
      </c>
      <c r="AK29" s="270" t="s">
        <v>58</v>
      </c>
      <c r="AL29" s="269"/>
      <c r="AM29" s="272">
        <f>$AA$9</f>
        <v>45658</v>
      </c>
      <c r="AN29" s="270" t="s">
        <v>20</v>
      </c>
      <c r="AO29" s="273">
        <f>$AA$9</f>
        <v>45658</v>
      </c>
      <c r="AP29" s="270" t="s">
        <v>8</v>
      </c>
      <c r="AQ29" s="269" t="s">
        <v>19</v>
      </c>
      <c r="AR29" s="272">
        <f>$AC$9</f>
        <v>45688</v>
      </c>
      <c r="AS29" s="270" t="s">
        <v>20</v>
      </c>
      <c r="AT29" s="273">
        <f>$AC$9</f>
        <v>45688</v>
      </c>
      <c r="AU29" s="270" t="s">
        <v>8</v>
      </c>
      <c r="AV29" s="269"/>
      <c r="AW29" s="268">
        <f>$Z$3</f>
        <v>45689</v>
      </c>
      <c r="AX29" s="269" t="s">
        <v>7</v>
      </c>
      <c r="AY29" s="274" t="s">
        <v>60</v>
      </c>
      <c r="AZ29" s="275">
        <f>DATE(YEAR($Z$3),MONTH($Z$3),1)</f>
        <v>45689</v>
      </c>
      <c r="BA29" s="274" t="s">
        <v>19</v>
      </c>
      <c r="BB29" s="276">
        <f>EOMONTH($Z$3,0)</f>
        <v>45716</v>
      </c>
      <c r="BC29" s="274" t="s">
        <v>61</v>
      </c>
      <c r="BD29" s="277" t="s">
        <v>57</v>
      </c>
      <c r="BE29" s="271">
        <v>30</v>
      </c>
      <c r="BF29" s="270" t="s">
        <v>58</v>
      </c>
      <c r="BG29" s="261"/>
    </row>
    <row r="30" spans="1:59" ht="20.25" customHeight="1">
      <c r="AE30" s="260"/>
      <c r="AF30" s="278"/>
      <c r="AG30" s="279"/>
      <c r="AM30" s="268"/>
      <c r="AW30" s="279"/>
      <c r="BG30" s="261"/>
    </row>
    <row r="31" spans="1:59" ht="20.25" customHeight="1">
      <c r="AE31" s="260"/>
      <c r="AF31" s="267" t="s">
        <v>124</v>
      </c>
      <c r="AG31" s="268">
        <f>$Z$3</f>
        <v>45689</v>
      </c>
      <c r="AH31" s="269" t="s">
        <v>7</v>
      </c>
      <c r="AI31" s="270" t="s">
        <v>57</v>
      </c>
      <c r="AJ31" s="271">
        <v>200</v>
      </c>
      <c r="AK31" s="270" t="s">
        <v>58</v>
      </c>
      <c r="AL31" s="269"/>
      <c r="AM31" s="272">
        <f>$AA$10</f>
        <v>45689</v>
      </c>
      <c r="AN31" s="270" t="s">
        <v>20</v>
      </c>
      <c r="AO31" s="273">
        <f>$AA$10</f>
        <v>45689</v>
      </c>
      <c r="AP31" s="270" t="s">
        <v>8</v>
      </c>
      <c r="AQ31" s="269" t="s">
        <v>19</v>
      </c>
      <c r="AR31" s="272">
        <f>$AC$10</f>
        <v>45716</v>
      </c>
      <c r="AS31" s="270" t="s">
        <v>20</v>
      </c>
      <c r="AT31" s="273">
        <f>$AC$10</f>
        <v>45716</v>
      </c>
      <c r="AU31" s="270" t="s">
        <v>8</v>
      </c>
      <c r="AV31" s="269"/>
      <c r="AW31" s="268">
        <f>$Z$3</f>
        <v>45689</v>
      </c>
      <c r="AX31" s="269" t="s">
        <v>7</v>
      </c>
      <c r="AY31" s="274" t="s">
        <v>60</v>
      </c>
      <c r="AZ31" s="275">
        <f>DATE(YEAR($Z$3),MONTH($Z$3),1)</f>
        <v>45689</v>
      </c>
      <c r="BA31" s="274" t="s">
        <v>19</v>
      </c>
      <c r="BB31" s="276">
        <f>EOMONTH($Z$3,0)</f>
        <v>45716</v>
      </c>
      <c r="BC31" s="274" t="s">
        <v>61</v>
      </c>
      <c r="BD31" s="277" t="s">
        <v>57</v>
      </c>
      <c r="BE31" s="271">
        <v>30</v>
      </c>
      <c r="BF31" s="270" t="s">
        <v>58</v>
      </c>
      <c r="BG31" s="261"/>
    </row>
    <row r="32" spans="1:59" ht="20.25" customHeight="1">
      <c r="AE32" s="260"/>
      <c r="BG32" s="261"/>
    </row>
    <row r="33" spans="31:59" ht="20.25" customHeight="1">
      <c r="AE33" s="280"/>
      <c r="AF33" s="281"/>
      <c r="AG33" s="282"/>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3"/>
    </row>
    <row r="34" spans="31:59" ht="20.25" customHeight="1"/>
    <row r="35" spans="31:59" ht="20.25" customHeight="1"/>
    <row r="36" spans="31:59" ht="20.25" customHeight="1"/>
    <row r="43" spans="31:59" ht="19.5" customHeight="1"/>
    <row r="44" spans="31:59" ht="19.5" customHeight="1"/>
    <row r="45" spans="31:59" ht="19.5" customHeight="1"/>
    <row r="46" spans="31:59" ht="19.5" customHeight="1"/>
    <row r="48" spans="31:59" ht="19.5" customHeight="1"/>
  </sheetData>
  <sheetProtection algorithmName="SHA-512" hashValue="+axtooRR6u/gVmIBQya5CrddctgYyEEcBDK+Sw3NHLw2+cqkj5wyf+o4Yf6PnAk8zlnefFqGHjaoBH+RhaK24w==" saltValue="nAVYl963pcGFcQZ8dwxhmA==" spinCount="100000" sheet="1" objects="1" scenarios="1"/>
  <mergeCells count="17">
    <mergeCell ref="J2:V4"/>
    <mergeCell ref="A3:I3"/>
    <mergeCell ref="AA5:AC5"/>
    <mergeCell ref="A6:B6"/>
    <mergeCell ref="O6:Q6"/>
    <mergeCell ref="S6:V10"/>
    <mergeCell ref="O7:Q7"/>
    <mergeCell ref="O8:Q8"/>
    <mergeCell ref="O9:Q9"/>
    <mergeCell ref="O10:Q10"/>
    <mergeCell ref="AW23:BF23"/>
    <mergeCell ref="A11:B11"/>
    <mergeCell ref="A12:B12"/>
    <mergeCell ref="O12:Q12"/>
    <mergeCell ref="S12:V16"/>
    <mergeCell ref="AF21:AJ21"/>
    <mergeCell ref="AM23:AU23"/>
  </mergeCells>
  <phoneticPr fontId="2"/>
  <printOptions horizontalCentered="1"/>
  <pageMargins left="0.70866141732283472" right="0.70866141732283472" top="0.74803149606299213" bottom="0.74803149606299213" header="0.31496062992125984" footer="0.31496062992125984"/>
  <pageSetup paperSize="9" scale="56"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79"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426" t="s">
        <v>126</v>
      </c>
      <c r="C2" s="426"/>
      <c r="D2" s="426"/>
      <c r="E2" s="426"/>
      <c r="F2" s="426"/>
    </row>
    <row r="4" spans="2:28" ht="20" thickBot="1">
      <c r="B4" s="196"/>
      <c r="C4" s="197" t="s">
        <v>50</v>
      </c>
      <c r="D4" s="197"/>
      <c r="E4" s="197"/>
      <c r="F4" s="197"/>
      <c r="G4" s="197"/>
      <c r="H4" s="7"/>
      <c r="I4" s="427" t="s">
        <v>51</v>
      </c>
      <c r="J4" s="427"/>
      <c r="K4" s="427"/>
      <c r="L4" s="427"/>
      <c r="M4" s="427"/>
      <c r="N4" s="427"/>
      <c r="O4" s="427"/>
      <c r="P4" s="427"/>
      <c r="Q4" s="427"/>
      <c r="R4" s="7"/>
      <c r="S4" s="427" t="s">
        <v>52</v>
      </c>
      <c r="T4" s="427"/>
      <c r="U4" s="427"/>
      <c r="V4" s="427"/>
      <c r="W4" s="427"/>
      <c r="X4" s="427"/>
      <c r="Y4" s="427"/>
      <c r="Z4" s="427"/>
      <c r="AA4" s="427"/>
      <c r="AB4" s="427"/>
    </row>
    <row r="5" spans="2:28" ht="19">
      <c r="C5" s="180"/>
      <c r="D5" s="21"/>
      <c r="E5" s="21"/>
      <c r="F5" s="21"/>
      <c r="G5" s="21"/>
      <c r="H5" s="7"/>
      <c r="I5" s="7"/>
      <c r="J5" s="7"/>
      <c r="K5" s="7"/>
      <c r="L5" s="7"/>
      <c r="M5" s="7"/>
      <c r="N5" s="7"/>
      <c r="O5" s="7"/>
      <c r="P5" s="7"/>
      <c r="Q5" s="7"/>
      <c r="R5" s="7"/>
      <c r="S5" s="7"/>
      <c r="T5" s="7"/>
      <c r="U5" s="7"/>
      <c r="V5" s="7"/>
      <c r="W5" s="7"/>
      <c r="X5" s="7"/>
      <c r="Y5" s="7"/>
      <c r="Z5" s="7"/>
      <c r="AA5" s="7"/>
      <c r="AB5" s="7"/>
    </row>
    <row r="6" spans="2:28" ht="22">
      <c r="B6" s="192" t="s">
        <v>121</v>
      </c>
      <c r="C6" s="181">
        <v>2</v>
      </c>
      <c r="D6" s="182" t="s">
        <v>7</v>
      </c>
      <c r="E6" s="183" t="s">
        <v>57</v>
      </c>
      <c r="F6" s="193">
        <v>200</v>
      </c>
      <c r="G6" s="183" t="s">
        <v>58</v>
      </c>
      <c r="H6" s="184"/>
      <c r="I6" s="194">
        <v>1</v>
      </c>
      <c r="J6" s="195" t="s">
        <v>20</v>
      </c>
      <c r="K6" s="194">
        <v>21</v>
      </c>
      <c r="L6" s="195" t="s">
        <v>8</v>
      </c>
      <c r="M6" s="182" t="s">
        <v>19</v>
      </c>
      <c r="N6" s="194">
        <v>2</v>
      </c>
      <c r="O6" s="195" t="s">
        <v>20</v>
      </c>
      <c r="P6" s="194">
        <v>20</v>
      </c>
      <c r="Q6" s="195" t="s">
        <v>8</v>
      </c>
      <c r="R6" s="184"/>
      <c r="S6" s="181">
        <v>2</v>
      </c>
      <c r="T6" s="182" t="s">
        <v>7</v>
      </c>
      <c r="U6" s="185" t="s">
        <v>60</v>
      </c>
      <c r="V6" s="186">
        <v>44958</v>
      </c>
      <c r="W6" s="187" t="s">
        <v>19</v>
      </c>
      <c r="X6" s="188" t="s">
        <v>125</v>
      </c>
      <c r="Y6" s="185" t="s">
        <v>61</v>
      </c>
      <c r="Z6" s="189" t="s">
        <v>57</v>
      </c>
      <c r="AA6" s="193">
        <v>30</v>
      </c>
      <c r="AB6" s="183" t="s">
        <v>58</v>
      </c>
    </row>
    <row r="7" spans="2:28" ht="12" customHeight="1">
      <c r="B7" s="179"/>
      <c r="C7" s="190"/>
      <c r="D7" s="191"/>
      <c r="E7" s="191"/>
      <c r="F7" s="191"/>
      <c r="G7" s="191"/>
      <c r="H7" s="191"/>
      <c r="I7" s="191"/>
      <c r="J7" s="191"/>
      <c r="K7" s="191"/>
      <c r="L7" s="191"/>
      <c r="M7" s="191"/>
      <c r="N7" s="191"/>
      <c r="O7" s="191"/>
      <c r="P7" s="191"/>
      <c r="Q7" s="191"/>
      <c r="R7" s="191"/>
      <c r="S7" s="190"/>
      <c r="T7" s="191"/>
      <c r="U7" s="191"/>
      <c r="V7" s="191"/>
      <c r="W7" s="191"/>
      <c r="X7" s="191"/>
      <c r="Y7" s="191"/>
      <c r="Z7" s="191"/>
      <c r="AA7" s="191"/>
      <c r="AB7" s="191"/>
    </row>
    <row r="8" spans="2:28" ht="22">
      <c r="B8" s="192" t="s">
        <v>122</v>
      </c>
      <c r="C8" s="181">
        <v>2</v>
      </c>
      <c r="D8" s="182" t="s">
        <v>7</v>
      </c>
      <c r="E8" s="183" t="s">
        <v>57</v>
      </c>
      <c r="F8" s="193">
        <v>200</v>
      </c>
      <c r="G8" s="183" t="s">
        <v>58</v>
      </c>
      <c r="H8" s="184"/>
      <c r="I8" s="194">
        <v>12</v>
      </c>
      <c r="J8" s="195" t="s">
        <v>20</v>
      </c>
      <c r="K8" s="194">
        <v>21</v>
      </c>
      <c r="L8" s="195" t="s">
        <v>8</v>
      </c>
      <c r="M8" s="182" t="s">
        <v>19</v>
      </c>
      <c r="N8" s="194">
        <v>1</v>
      </c>
      <c r="O8" s="195" t="s">
        <v>62</v>
      </c>
      <c r="P8" s="194">
        <v>20</v>
      </c>
      <c r="Q8" s="195" t="s">
        <v>8</v>
      </c>
      <c r="R8" s="184"/>
      <c r="S8" s="181">
        <v>2</v>
      </c>
      <c r="T8" s="182" t="s">
        <v>7</v>
      </c>
      <c r="U8" s="185" t="s">
        <v>60</v>
      </c>
      <c r="V8" s="186">
        <v>44958</v>
      </c>
      <c r="W8" s="187" t="s">
        <v>19</v>
      </c>
      <c r="X8" s="188" t="s">
        <v>125</v>
      </c>
      <c r="Y8" s="185" t="s">
        <v>61</v>
      </c>
      <c r="Z8" s="189" t="s">
        <v>57</v>
      </c>
      <c r="AA8" s="193">
        <v>30</v>
      </c>
      <c r="AB8" s="183" t="s">
        <v>58</v>
      </c>
    </row>
    <row r="9" spans="2:28" ht="12" customHeight="1">
      <c r="B9" s="179"/>
      <c r="C9" s="190"/>
      <c r="D9" s="191"/>
      <c r="E9" s="191"/>
      <c r="F9" s="191"/>
      <c r="G9" s="191"/>
      <c r="H9" s="191"/>
      <c r="I9" s="191"/>
      <c r="J9" s="191"/>
      <c r="K9" s="191"/>
      <c r="L9" s="191"/>
      <c r="M9" s="191"/>
      <c r="N9" s="191"/>
      <c r="O9" s="191"/>
      <c r="P9" s="191"/>
      <c r="Q9" s="191"/>
      <c r="R9" s="191"/>
      <c r="S9" s="190"/>
      <c r="T9" s="191"/>
      <c r="U9" s="191"/>
      <c r="V9" s="191"/>
      <c r="W9" s="191"/>
      <c r="X9" s="191"/>
      <c r="Y9" s="191"/>
      <c r="Z9" s="191"/>
      <c r="AA9" s="191"/>
      <c r="AB9" s="191"/>
    </row>
    <row r="10" spans="2:28" ht="22">
      <c r="B10" s="192" t="s">
        <v>123</v>
      </c>
      <c r="C10" s="181">
        <v>2</v>
      </c>
      <c r="D10" s="182" t="s">
        <v>7</v>
      </c>
      <c r="E10" s="183" t="s">
        <v>57</v>
      </c>
      <c r="F10" s="193">
        <v>200</v>
      </c>
      <c r="G10" s="183" t="s">
        <v>58</v>
      </c>
      <c r="H10" s="184"/>
      <c r="I10" s="194">
        <v>1</v>
      </c>
      <c r="J10" s="195" t="s">
        <v>20</v>
      </c>
      <c r="K10" s="194">
        <v>1</v>
      </c>
      <c r="L10" s="195" t="s">
        <v>8</v>
      </c>
      <c r="M10" s="182" t="s">
        <v>19</v>
      </c>
      <c r="N10" s="194">
        <v>1</v>
      </c>
      <c r="O10" s="195" t="s">
        <v>20</v>
      </c>
      <c r="P10" s="194">
        <v>31</v>
      </c>
      <c r="Q10" s="195" t="s">
        <v>8</v>
      </c>
      <c r="R10" s="184"/>
      <c r="S10" s="181">
        <v>2</v>
      </c>
      <c r="T10" s="182" t="s">
        <v>7</v>
      </c>
      <c r="U10" s="185" t="s">
        <v>60</v>
      </c>
      <c r="V10" s="186">
        <v>44958</v>
      </c>
      <c r="W10" s="187" t="s">
        <v>19</v>
      </c>
      <c r="X10" s="188" t="s">
        <v>125</v>
      </c>
      <c r="Y10" s="185" t="s">
        <v>61</v>
      </c>
      <c r="Z10" s="189" t="s">
        <v>57</v>
      </c>
      <c r="AA10" s="193">
        <v>30</v>
      </c>
      <c r="AB10" s="183" t="s">
        <v>58</v>
      </c>
    </row>
    <row r="11" spans="2:28" ht="12" customHeight="1">
      <c r="B11" s="179"/>
      <c r="C11" s="190"/>
      <c r="D11" s="191"/>
      <c r="E11" s="191"/>
      <c r="F11" s="191"/>
      <c r="G11" s="191"/>
      <c r="H11" s="191"/>
      <c r="I11" s="191"/>
      <c r="J11" s="191"/>
      <c r="K11" s="191"/>
      <c r="L11" s="191"/>
      <c r="M11" s="191"/>
      <c r="N11" s="191"/>
      <c r="O11" s="191"/>
      <c r="P11" s="191"/>
      <c r="Q11" s="191"/>
      <c r="R11" s="191"/>
      <c r="S11" s="190"/>
      <c r="T11" s="191"/>
      <c r="U11" s="191"/>
      <c r="V11" s="191"/>
      <c r="W11" s="191"/>
      <c r="X11" s="191"/>
      <c r="Y11" s="191"/>
      <c r="Z11" s="191"/>
      <c r="AA11" s="191"/>
      <c r="AB11" s="191"/>
    </row>
    <row r="12" spans="2:28" ht="22">
      <c r="B12" s="192" t="s">
        <v>124</v>
      </c>
      <c r="C12" s="181">
        <v>2</v>
      </c>
      <c r="D12" s="182" t="s">
        <v>7</v>
      </c>
      <c r="E12" s="183" t="s">
        <v>57</v>
      </c>
      <c r="F12" s="193">
        <v>200</v>
      </c>
      <c r="G12" s="183" t="s">
        <v>58</v>
      </c>
      <c r="H12" s="184"/>
      <c r="I12" s="194">
        <v>2</v>
      </c>
      <c r="J12" s="195" t="s">
        <v>20</v>
      </c>
      <c r="K12" s="194">
        <v>1</v>
      </c>
      <c r="L12" s="195" t="s">
        <v>8</v>
      </c>
      <c r="M12" s="182" t="s">
        <v>19</v>
      </c>
      <c r="N12" s="194">
        <v>2</v>
      </c>
      <c r="O12" s="195" t="s">
        <v>20</v>
      </c>
      <c r="P12" s="194">
        <v>29</v>
      </c>
      <c r="Q12" s="195" t="s">
        <v>8</v>
      </c>
      <c r="R12" s="184"/>
      <c r="S12" s="181">
        <v>2</v>
      </c>
      <c r="T12" s="182" t="s">
        <v>7</v>
      </c>
      <c r="U12" s="185" t="s">
        <v>60</v>
      </c>
      <c r="V12" s="186">
        <v>44958</v>
      </c>
      <c r="W12" s="187" t="s">
        <v>19</v>
      </c>
      <c r="X12" s="188" t="s">
        <v>125</v>
      </c>
      <c r="Y12" s="185" t="s">
        <v>61</v>
      </c>
      <c r="Z12" s="189" t="s">
        <v>57</v>
      </c>
      <c r="AA12" s="193">
        <v>30</v>
      </c>
      <c r="AB12" s="183" t="s">
        <v>58</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様式第10号</vt:lpstr>
      <vt:lpstr>研修記録簿</vt:lpstr>
      <vt:lpstr>（参考）研修記録簿　各月就業時間・対象期間の記入例 (2月)</vt:lpstr>
      <vt:lpstr>（非表示）（参考）記入例の図</vt:lpstr>
      <vt:lpstr>'（参考）研修記録簿　各月就業時間・対象期間の記入例 (2月)'!Print_Area</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M-PAGE</cp:lastModifiedBy>
  <cp:revision/>
  <cp:lastPrinted>2024-10-22T05:09:25Z</cp:lastPrinted>
  <dcterms:created xsi:type="dcterms:W3CDTF">2002-01-11T03:29:33Z</dcterms:created>
  <dcterms:modified xsi:type="dcterms:W3CDTF">2025-01-30T09:50:17Z</dcterms:modified>
  <cp:category/>
  <cp:contentStatus/>
</cp:coreProperties>
</file>